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9525" tabRatio="774" firstSheet="4" activeTab="4"/>
  </bookViews>
  <sheets>
    <sheet name="_Trase" sheetId="1" r:id="rId1"/>
    <sheet name="Madonas2" sheetId="2" r:id="rId2"/>
    <sheet name="Pils8" sheetId="3" r:id="rId3"/>
    <sheet name="Pils6" sheetId="4" r:id="rId4"/>
    <sheet name="SM1_Madonas1" sheetId="5" r:id="rId5"/>
  </sheets>
  <definedNames>
    <definedName name="_xlnm.Print_Area" localSheetId="0">'_Trase'!$A$2:$D$159</definedName>
    <definedName name="_xlnm.Print_Area" localSheetId="1">'Madonas2'!$A$1:$D$81</definedName>
    <definedName name="_xlnm.Print_Area" localSheetId="4">'SM1_Madonas1'!$A$1:$D$89</definedName>
    <definedName name="_xlnm.Print_Titles" localSheetId="0">'_Trase'!$9:$11</definedName>
    <definedName name="_xlnm.Print_Titles" localSheetId="1">'Madonas2'!$8:$10</definedName>
    <definedName name="_xlnm.Print_Titles" localSheetId="2">'Pils8'!$8:$10</definedName>
    <definedName name="_xlnm.Print_Titles" localSheetId="4">'SM1_Madonas1'!$9:$11</definedName>
  </definedNames>
  <calcPr fullCalcOnLoad="1"/>
</workbook>
</file>

<file path=xl/sharedStrings.xml><?xml version="1.0" encoding="utf-8"?>
<sst xmlns="http://schemas.openxmlformats.org/spreadsheetml/2006/main" count="1227" uniqueCount="707">
  <si>
    <r>
      <t>m</t>
    </r>
    <r>
      <rPr>
        <i/>
        <vertAlign val="superscript"/>
        <sz val="10"/>
        <rFont val="Arial"/>
        <family val="2"/>
      </rPr>
      <t>3</t>
    </r>
  </si>
  <si>
    <r>
      <t>Zālāja sēklas  3 kg uz 100 m</t>
    </r>
    <r>
      <rPr>
        <vertAlign val="superscript"/>
        <sz val="12"/>
        <rFont val="Times New Roman"/>
        <family val="1"/>
      </rPr>
      <t>2</t>
    </r>
  </si>
  <si>
    <t>Objekta nosaukums</t>
  </si>
  <si>
    <t>Nr.</t>
  </si>
  <si>
    <t>Darbu un izdevumu nosaukums</t>
  </si>
  <si>
    <t>Mērv.</t>
  </si>
  <si>
    <t>Daudz.</t>
  </si>
  <si>
    <t>m</t>
  </si>
  <si>
    <t>kg</t>
  </si>
  <si>
    <t>vieta</t>
  </si>
  <si>
    <t>Satiksmes organizācija būvdarbu laikā</t>
  </si>
  <si>
    <r>
      <t>m</t>
    </r>
    <r>
      <rPr>
        <i/>
        <vertAlign val="superscript"/>
        <sz val="10"/>
        <rFont val="Arial"/>
        <family val="2"/>
      </rPr>
      <t>2</t>
    </r>
  </si>
  <si>
    <t>kpl.</t>
  </si>
  <si>
    <t>m3</t>
  </si>
  <si>
    <t>Demontāžas darbi</t>
  </si>
  <si>
    <t>1</t>
  </si>
  <si>
    <t>gb</t>
  </si>
  <si>
    <t>Sastādīja</t>
  </si>
  <si>
    <t>Demontāžas un sagatavošanās darbi</t>
  </si>
  <si>
    <t>m2</t>
  </si>
  <si>
    <t>Sagatavošanas darbi</t>
  </si>
  <si>
    <t>100m2</t>
  </si>
  <si>
    <t>Smiltis max. frakc. 20mm</t>
  </si>
  <si>
    <t>Būvlaukuma mobilizācija</t>
  </si>
  <si>
    <t xml:space="preserve">Esošo kabeļu un komunikāciju aizsardzība tos šķērsojot, vietu atšurfējot ar rokām, vid.1,5m garumā x 2m dziļumā x 1,5m platumā </t>
  </si>
  <si>
    <t>Grunts un šķembu atpakaļ aizbēršana blietējot</t>
  </si>
  <si>
    <t>Asfaltbetona virskārta h=4cm, AC-11, AADT j. pievestā ≤500</t>
  </si>
  <si>
    <t>Ūdensvads</t>
  </si>
  <si>
    <t>objekts</t>
  </si>
  <si>
    <t>Pagaidu gājēju pārejas tiltiņi, ar margām, l=3.0 m, b=0.80 m, uzstādīšana</t>
  </si>
  <si>
    <t>Siltumtrases un pievienojuma vietu nospraušana</t>
  </si>
  <si>
    <t xml:space="preserve">Asfaltbetona seguma virskārtas nofrēzēšana un aizvešana (līdz 5km uz pasūtītāja atbērtni) </t>
  </si>
  <si>
    <t xml:space="preserve">Asfaltbetona seguma apakškārtas nofrēzēšana un aizvešana (līdz 5km uz pasūtītāja atbērtni) </t>
  </si>
  <si>
    <t>Zemes darbi</t>
  </si>
  <si>
    <t>Augu zemes noņemšana (h=15cm) un transportēšana uz pasūtītāja atbērtni</t>
  </si>
  <si>
    <t>Elektrības kabeļi</t>
  </si>
  <si>
    <t>Kanalizācija</t>
  </si>
  <si>
    <t>Brīdinājuma lentas 0.05x500m iebūve tranšejā</t>
  </si>
  <si>
    <t>Uzraudzības signalizācijas montāža, ieskaitot palīgmateriālus</t>
  </si>
  <si>
    <t>Signalizācijas sistēmas vadu savienojumi</t>
  </si>
  <si>
    <t>Signalizācijas sistēmas vadu turētāji</t>
  </si>
  <si>
    <t>Cauruļvadu hidrauliskā pārbaude</t>
  </si>
  <si>
    <t>100m</t>
  </si>
  <si>
    <r>
      <t>m</t>
    </r>
    <r>
      <rPr>
        <i/>
        <vertAlign val="superscript"/>
        <sz val="10"/>
        <rFont val="Arial"/>
        <family val="2"/>
      </rPr>
      <t>3</t>
    </r>
  </si>
  <si>
    <t>Segumu atjaunošana</t>
  </si>
  <si>
    <t>Melnzeme</t>
  </si>
  <si>
    <r>
      <t>100m</t>
    </r>
    <r>
      <rPr>
        <vertAlign val="superscript"/>
        <sz val="10"/>
        <rFont val="Arial"/>
        <family val="2"/>
      </rPr>
      <t>2</t>
    </r>
  </si>
  <si>
    <t>Būvgružu iekraušana autotransportā un izvešana, ieskaitot izgāztuves izmaksas</t>
  </si>
  <si>
    <t xml:space="preserve"> Zemes darbi</t>
  </si>
  <si>
    <t>Izolēto siltumtrašu cauruļu montāžas darbi</t>
  </si>
  <si>
    <t xml:space="preserve">Esošo segumu atjaunošana </t>
  </si>
  <si>
    <t xml:space="preserve">Grants seguma  atjaunošana </t>
  </si>
  <si>
    <t>Grunts pārvietošana (līdz 5km uz pasūtītāja atbērtni)</t>
  </si>
  <si>
    <t>Sakaru kabeļi</t>
  </si>
  <si>
    <t>Smilts drenējošā slāņa atjaunošana h=30cm</t>
  </si>
  <si>
    <t>Drenējoša smilts (kfiltr.&gt;1m/dnn) h=30cm</t>
  </si>
  <si>
    <t xml:space="preserve">Sagatavota grants h=28cm </t>
  </si>
  <si>
    <t>Tranšeju h= 1,0-1,5m  rakšana 1,8m platumā</t>
  </si>
  <si>
    <t>Asfaltbetona apakškārta h=5cm, AC-22, AADT j. smagie ≤100</t>
  </si>
  <si>
    <t>Zāliena atjaunošana ar melnzemi 10 cm biezumā un zāliena sēšanu</t>
  </si>
  <si>
    <t>Esošo pievienojuma vietu  atšurfēšana(roku darbs), vid.1,5m garumā, līdz 1,5m dziļumā un 1,5m platumā</t>
  </si>
  <si>
    <t>Rūpnieciski izolētu cauruļu līdz 300mm termonosēdošo izolācijas savienojumu montāža</t>
  </si>
  <si>
    <t>PE aizsargcaurule DN125</t>
  </si>
  <si>
    <r>
      <t>m</t>
    </r>
    <r>
      <rPr>
        <b/>
        <vertAlign val="superscript"/>
        <sz val="10"/>
        <rFont val="Arial"/>
        <family val="2"/>
      </rPr>
      <t>2</t>
    </r>
  </si>
  <si>
    <t>Šķembu izsijas slāņa h=5cm</t>
  </si>
  <si>
    <t>Šķembu maisījums fr.0-45mm slāņa h=15cm</t>
  </si>
  <si>
    <t>Smilts drenējošā slāņa atjaunošanai slāņa h=30cm</t>
  </si>
  <si>
    <t>Nesaistītu minerālmateriālu pamata nesoša virskārta  ieklāšana fr.0-45mm h=20cm</t>
  </si>
  <si>
    <t>Nesaistītu minerālmateriālu pamata nesoša virskārta fr.0-45mm h=20cm</t>
  </si>
  <si>
    <t>Šķeltā aizsargčaula OD110, L=4m</t>
  </si>
  <si>
    <r>
      <t>m</t>
    </r>
    <r>
      <rPr>
        <vertAlign val="superscript"/>
        <sz val="10"/>
        <rFont val="Arial"/>
        <family val="2"/>
      </rPr>
      <t>2</t>
    </r>
  </si>
  <si>
    <t>Pelēks betona bruģakmens h=6cm (10%)</t>
  </si>
  <si>
    <t>Betona bruģa seguma demontāža un saglabāšana tālākai izmantošanai</t>
  </si>
  <si>
    <t xml:space="preserve"> Tranšeju rakšana, izmantojot aizsardzības mehānismus pret tranšejas sagrūšanu</t>
  </si>
  <si>
    <t>Smilts pamatnes b=15 cm izveidošana, smilts bez akmeņu un mālu piejaukuma, blietējot ar motorblieti</t>
  </si>
  <si>
    <t>Kanalā ieguldīto cauruļvadu piebēršana ar sijātu smilti, frakcija-4mm, 15 cm virs caurulēm, blīvējot piebērumu starp caurulēm, starp caurulēm un kanāla malu</t>
  </si>
  <si>
    <t>Apgaismojuma kabelis</t>
  </si>
  <si>
    <t>Siltumagādes, ārējie tīkli (SAT)</t>
  </si>
  <si>
    <t>Esošo kabeļu aizsardzība tos ievietojot šķeltajās aizsargčaulās De110, L=4m</t>
  </si>
  <si>
    <t>gab</t>
  </si>
  <si>
    <t>m³</t>
  </si>
  <si>
    <r>
      <t xml:space="preserve">T.p. </t>
    </r>
    <r>
      <rPr>
        <b/>
        <sz val="10"/>
        <rFont val="Arial"/>
        <family val="2"/>
      </rPr>
      <t>Ø76.1x2.9</t>
    </r>
    <r>
      <rPr>
        <b/>
        <sz val="10"/>
        <rFont val="Arial"/>
        <family val="2"/>
      </rPr>
      <t>/160,  90°-1,0x1,0</t>
    </r>
  </si>
  <si>
    <t>k</t>
  </si>
  <si>
    <t>Ūdens skaitītāja DN15, Qnom=1.5m3/h montāža</t>
  </si>
  <si>
    <t>Vienvirziena vārsts DN15</t>
  </si>
  <si>
    <t>gb.</t>
  </si>
  <si>
    <t>Laika apstākļu kompensatoru uzstādīšana</t>
  </si>
  <si>
    <t>Temperatūras sensoru uzstādīšana</t>
  </si>
  <si>
    <t>Filtru montāža</t>
  </si>
  <si>
    <t>Termometru, manometru uzstādīšana</t>
  </si>
  <si>
    <t>Termometrs 0-130°C, metināms</t>
  </si>
  <si>
    <t>Metināmais lodveida ventilis DN25, PN10</t>
  </si>
  <si>
    <t>Metināmais lodveida ventilis DN15, PN10</t>
  </si>
  <si>
    <t>Tukšošanas ventilis, DN15</t>
  </si>
  <si>
    <t>Automātiskais atgaisotājs</t>
  </si>
  <si>
    <t>Tērauda metināmo cauruļu montāža, komplektā ar veidgabaliem</t>
  </si>
  <si>
    <t>Veidgabali</t>
  </si>
  <si>
    <t>Cauruļvadu siltumizolācijas montāža</t>
  </si>
  <si>
    <t>Siltumezgla  ieregulēšana, hidrauliskā pārbaude, palaišana</t>
  </si>
  <si>
    <t>A/bet AC11 surf, AADTj, pievestā≤500, h=4cm</t>
  </si>
  <si>
    <t>A/bet ACb22 base/bin, AADTj, smagie ≤100, h=5cm</t>
  </si>
  <si>
    <r>
      <t>m</t>
    </r>
    <r>
      <rPr>
        <b/>
        <vertAlign val="superscript"/>
        <sz val="10"/>
        <rFont val="Arial"/>
        <family val="2"/>
      </rPr>
      <t>3</t>
    </r>
  </si>
  <si>
    <t>Kape nepeldoša LG 100, slodzes klase D400</t>
  </si>
  <si>
    <t>Betons B20</t>
  </si>
  <si>
    <t>2</t>
  </si>
  <si>
    <t xml:space="preserve">Ruberoīds </t>
  </si>
  <si>
    <t>Ēku betona apmaļu laušana un atjaunošana</t>
  </si>
  <si>
    <t>Dzelzbetona grodu akas ar peldošā tipa čuguna aku vāku  izbūve brauktuves daļā asfaltbetona segumā, D1000, h=līdz 1,5m</t>
  </si>
  <si>
    <t>kpl</t>
  </si>
  <si>
    <t xml:space="preserve"> Mūrjava B7.5</t>
  </si>
  <si>
    <t>Bloks FBS 9-3-3</t>
  </si>
  <si>
    <t>Čuguna aku vāks, peldošā tipa, 25t</t>
  </si>
  <si>
    <t>Atbalsta gredzens</t>
  </si>
  <si>
    <t>Betons B20 klase</t>
  </si>
  <si>
    <t>0,1</t>
  </si>
  <si>
    <t>Šķembu pamatne</t>
  </si>
  <si>
    <t>0,9</t>
  </si>
  <si>
    <r>
      <t xml:space="preserve">Rūpnieciski izolēta vertikāla siltumtrašu cauruļu līkuma </t>
    </r>
    <r>
      <rPr>
        <b/>
        <sz val="10"/>
        <rFont val="Arial"/>
        <family val="2"/>
      </rPr>
      <t>Ø42.4x2.9</t>
    </r>
    <r>
      <rPr>
        <b/>
        <sz val="10"/>
        <rFont val="Arial"/>
        <family val="2"/>
      </rPr>
      <t xml:space="preserve">/125, 90°-1.5x1.5,  montāža, pieslīpējot savienojuma vietas, metinot savienojuma šuves </t>
    </r>
  </si>
  <si>
    <t>Pieslēgumu izbūve</t>
  </si>
  <si>
    <t>Betons B20klase</t>
  </si>
  <si>
    <t>Dolomīta šķembas (fr. 0-45mm)</t>
  </si>
  <si>
    <t>Ūdens temperatūras sensors, ESM-11</t>
  </si>
  <si>
    <t>Ārgaisa sensors ESM-T</t>
  </si>
  <si>
    <t xml:space="preserve">Ventiļu uzstādīšana </t>
  </si>
  <si>
    <t>Veidgabalu siltumizolācijasiltumvādītspēja λ≤0,34W/mK, ekspl.temp.līdz +120oC</t>
  </si>
  <si>
    <r>
      <t>Elastīgā ievada</t>
    </r>
    <r>
      <rPr>
        <sz val="10"/>
        <rFont val="Arial"/>
        <family val="2"/>
      </rPr>
      <t xml:space="preserve"> </t>
    </r>
    <r>
      <rPr>
        <b/>
        <sz val="10"/>
        <rFont val="Arial"/>
        <family val="2"/>
      </rPr>
      <t xml:space="preserve"> </t>
    </r>
    <r>
      <rPr>
        <b/>
        <sz val="10"/>
        <color indexed="8"/>
        <rFont val="Arial"/>
        <family val="2"/>
      </rPr>
      <t>Ø42/125 montāža</t>
    </r>
  </si>
  <si>
    <t>Gala  uzmavas Ø42/125 montāža</t>
  </si>
  <si>
    <t>Tērauda melnā  gruntēta caurule Ø42.3x3.2</t>
  </si>
  <si>
    <t>Akmens vates cauruļvadu siltumizolācija čaula DN42x40, siltumvādītspēja λ≤0,34W/mK, ekspl.temp.līdz +120oC</t>
  </si>
  <si>
    <t>Akmens vates cauruļvadu siltumizolācija čaula DN22x20,siltumvādītspēja λ≤0,34W/mK, ekspl.temp.līdz +120oC</t>
  </si>
  <si>
    <t>Metināmais lodveida ventilis DN32, PN10</t>
  </si>
  <si>
    <t>Tērauda melnā gruntēta caurule Ø26,9x2,3</t>
  </si>
  <si>
    <t>Tērauda melnā gruntēta caurule Ø21.3x2.6</t>
  </si>
  <si>
    <t>,m</t>
  </si>
  <si>
    <t>Ūdens filtrs DN32</t>
  </si>
  <si>
    <t>Ūdens filtrs DN15</t>
  </si>
  <si>
    <t>Ruberoīds 2 kārtas</t>
  </si>
  <si>
    <t>Bitumena mastika</t>
  </si>
  <si>
    <t>Apmetuma java</t>
  </si>
  <si>
    <r>
      <t>Elastīgais ievads</t>
    </r>
    <r>
      <rPr>
        <sz val="11"/>
        <color indexed="8"/>
        <rFont val="Calibri"/>
        <family val="2"/>
      </rPr>
      <t xml:space="preserve">  D</t>
    </r>
    <r>
      <rPr>
        <sz val="10"/>
        <color indexed="8"/>
        <rFont val="Arial"/>
        <family val="2"/>
      </rPr>
      <t>125</t>
    </r>
  </si>
  <si>
    <t>Vertikālās hidroizolācijas atjaunošana</t>
  </si>
  <si>
    <t>Cauruma urbšana betona pamatos diametrā līdz 250mm siltumtrašu ievadam,  saduršuves aizpildīšana ar javu pēc ievada montāžas</t>
  </si>
  <si>
    <t>Lietus kanalizācija</t>
  </si>
  <si>
    <t xml:space="preserve"> </t>
  </si>
  <si>
    <t xml:space="preserve">Šķembas seguma  atjaunošana </t>
  </si>
  <si>
    <t xml:space="preserve">Šķembas h=28cm </t>
  </si>
  <si>
    <t>Siltummezgls Pils iela 6, Cesvaine</t>
  </si>
  <si>
    <t>Manometrs ar ventili , 0-16bar</t>
  </si>
  <si>
    <t>Ūdens skaitītāja DN15, Qnom=1,5m3/h montāža</t>
  </si>
  <si>
    <t>Ūdens filtrs DN25</t>
  </si>
  <si>
    <t>Manometrs</t>
  </si>
  <si>
    <t>Regulēšanas vārstu  uzstādīšana</t>
  </si>
  <si>
    <t xml:space="preserve">Vienvirziena vārstu uzstādīšana </t>
  </si>
  <si>
    <t>Vienvirziena vārsts DN25</t>
  </si>
  <si>
    <t>Lodveida ventilis DN32</t>
  </si>
  <si>
    <t>Lodveida ventilis DN40</t>
  </si>
  <si>
    <t>Tērauda metināmās caurules Ø33,7x2,6</t>
  </si>
  <si>
    <t>Tērauda metināmās caurules Ø26,9x2,3</t>
  </si>
  <si>
    <t>Tērauda metināmās caurules Ø21,3x2,8</t>
  </si>
  <si>
    <t>PAROC akmens vates cauruļvadu siltumizolācija čaula DN35x40</t>
  </si>
  <si>
    <t>Veidgabalu siltumizolācija</t>
  </si>
  <si>
    <t>Siltumezgla  ieregulēšana, pārbaude, palaišana</t>
  </si>
  <si>
    <t>Siltummezgls Pils iela 8, Cesvaine</t>
  </si>
  <si>
    <r>
      <t>Elastīgā ievada</t>
    </r>
    <r>
      <rPr>
        <sz val="10"/>
        <rFont val="Arial"/>
        <family val="2"/>
      </rPr>
      <t xml:space="preserve"> </t>
    </r>
    <r>
      <rPr>
        <b/>
        <sz val="10"/>
        <rFont val="Arial"/>
        <family val="2"/>
      </rPr>
      <t xml:space="preserve"> </t>
    </r>
    <r>
      <rPr>
        <b/>
        <sz val="10"/>
        <color indexed="8"/>
        <rFont val="Arial"/>
        <family val="2"/>
      </rPr>
      <t>Ø48/125 montāža</t>
    </r>
  </si>
  <si>
    <t>Gala  uzmavas Ø48/125 montāža</t>
  </si>
  <si>
    <r>
      <t>Ultraskaņas siltuma skaitītāja DN15, ūdens caurplūde: Lmax=3,0m3/h; Lopt=1,5m3/h;   ūdens t</t>
    </r>
    <r>
      <rPr>
        <b/>
        <vertAlign val="superscript"/>
        <sz val="10"/>
        <color indexed="8"/>
        <rFont val="Arial"/>
        <family val="2"/>
      </rPr>
      <t>O</t>
    </r>
    <r>
      <rPr>
        <b/>
        <sz val="10"/>
        <color indexed="8"/>
        <rFont val="Arial"/>
        <family val="2"/>
      </rPr>
      <t>C diapazons 20</t>
    </r>
    <r>
      <rPr>
        <b/>
        <sz val="10"/>
        <rFont val="Calibri"/>
        <family val="2"/>
      </rPr>
      <t>÷</t>
    </r>
    <r>
      <rPr>
        <b/>
        <sz val="10"/>
        <rFont val="Arial"/>
        <family val="2"/>
      </rPr>
      <t>150</t>
    </r>
    <r>
      <rPr>
        <b/>
        <vertAlign val="superscript"/>
        <sz val="10"/>
        <rFont val="Arial"/>
        <family val="2"/>
      </rPr>
      <t>O</t>
    </r>
    <r>
      <rPr>
        <b/>
        <sz val="10"/>
        <rFont val="Arial"/>
        <family val="2"/>
      </rPr>
      <t>C; spiediens 16bar uzstādīšana, palaišana</t>
    </r>
  </si>
  <si>
    <r>
      <t>Ultraskaņas siltuma skaitītāja DN15, ūdens caurplūde: Lmax=1,2m3/h; Lopt=0,6m3/h;  ūdens t</t>
    </r>
    <r>
      <rPr>
        <b/>
        <vertAlign val="superscript"/>
        <sz val="10"/>
        <color indexed="8"/>
        <rFont val="Arial"/>
        <family val="2"/>
      </rPr>
      <t>O</t>
    </r>
    <r>
      <rPr>
        <b/>
        <sz val="10"/>
        <color indexed="8"/>
        <rFont val="Arial"/>
        <family val="2"/>
      </rPr>
      <t>C diapazons 20</t>
    </r>
    <r>
      <rPr>
        <b/>
        <sz val="10"/>
        <rFont val="Calibri"/>
        <family val="2"/>
      </rPr>
      <t>÷</t>
    </r>
    <r>
      <rPr>
        <b/>
        <sz val="10"/>
        <rFont val="Arial"/>
        <family val="2"/>
      </rPr>
      <t>150</t>
    </r>
    <r>
      <rPr>
        <b/>
        <vertAlign val="superscript"/>
        <sz val="10"/>
        <rFont val="Arial"/>
        <family val="2"/>
      </rPr>
      <t>O</t>
    </r>
    <r>
      <rPr>
        <b/>
        <sz val="10"/>
        <rFont val="Arial"/>
        <family val="2"/>
      </rPr>
      <t>C; spiediens 16bar uzstādīšana, palaišana</t>
    </r>
  </si>
  <si>
    <t>Metināmais lodveida ventilis DN40, PN10</t>
  </si>
  <si>
    <t>Tērauda melnā  gruntēta caurule Ø48.3x2.6</t>
  </si>
  <si>
    <t>Apkures sistēmas izplešanās trauks , V=80l, 3bar</t>
  </si>
  <si>
    <t>Apkures sistēmas izplešanās trauks , V=50l, 3bar</t>
  </si>
  <si>
    <t>Siltummezgls Madonas iela 2, Cesvaine</t>
  </si>
  <si>
    <r>
      <t>Elastīgā ievada</t>
    </r>
    <r>
      <rPr>
        <sz val="10"/>
        <rFont val="Arial"/>
        <family val="2"/>
      </rPr>
      <t xml:space="preserve"> </t>
    </r>
    <r>
      <rPr>
        <b/>
        <sz val="10"/>
        <rFont val="Arial"/>
        <family val="2"/>
      </rPr>
      <t xml:space="preserve"> </t>
    </r>
    <r>
      <rPr>
        <b/>
        <sz val="10"/>
        <color indexed="8"/>
        <rFont val="Arial"/>
        <family val="2"/>
      </rPr>
      <t>Ø60/225 montāža</t>
    </r>
  </si>
  <si>
    <r>
      <t>Elastīgais ievads</t>
    </r>
    <r>
      <rPr>
        <sz val="11"/>
        <color indexed="8"/>
        <rFont val="Calibri"/>
        <family val="2"/>
      </rPr>
      <t xml:space="preserve">  D</t>
    </r>
    <r>
      <rPr>
        <sz val="10"/>
        <color indexed="8"/>
        <rFont val="Arial"/>
        <family val="2"/>
      </rPr>
      <t>225</t>
    </r>
  </si>
  <si>
    <t>Gala  uzmavas Ø60/225 montāža</t>
  </si>
  <si>
    <r>
      <t>Ultraskaņas siltuma skaitītāja DN32, ūdens caurplūde: Lmax=12,0m3/h; Lopt=6,0m3/h;   ūdens t</t>
    </r>
    <r>
      <rPr>
        <b/>
        <vertAlign val="superscript"/>
        <sz val="10"/>
        <color indexed="8"/>
        <rFont val="Arial"/>
        <family val="2"/>
      </rPr>
      <t>O</t>
    </r>
    <r>
      <rPr>
        <b/>
        <sz val="10"/>
        <color indexed="8"/>
        <rFont val="Arial"/>
        <family val="2"/>
      </rPr>
      <t>C diapazons 20</t>
    </r>
    <r>
      <rPr>
        <b/>
        <sz val="10"/>
        <rFont val="Calibri"/>
        <family val="2"/>
      </rPr>
      <t>÷</t>
    </r>
    <r>
      <rPr>
        <b/>
        <sz val="10"/>
        <rFont val="Arial"/>
        <family val="2"/>
      </rPr>
      <t>150</t>
    </r>
    <r>
      <rPr>
        <b/>
        <vertAlign val="superscript"/>
        <sz val="10"/>
        <rFont val="Arial"/>
        <family val="2"/>
      </rPr>
      <t>O</t>
    </r>
    <r>
      <rPr>
        <b/>
        <sz val="10"/>
        <rFont val="Arial"/>
        <family val="2"/>
      </rPr>
      <t>C; spiediens 16bar uzstādīšana, palaišana</t>
    </r>
  </si>
  <si>
    <t>Apkures sistēmas izplešanās trauks , V=100l, 3bar</t>
  </si>
  <si>
    <t>Ūdens filtrs DN50</t>
  </si>
  <si>
    <t>Metināmais lodveida ventilis DN50, PN10</t>
  </si>
  <si>
    <t>Dzeramā ūdens izplēšanas trauks , V=50l, 10bar</t>
  </si>
  <si>
    <t>Akmens vates cauruļvadu siltumizolācija čaula DN60x40, siltumvādītspēja λ≤0,34W/mK, ekspl.temp.līdz +120oC</t>
  </si>
  <si>
    <t>Tērauda melnā  gruntēta caurule Ø60.3x2.10</t>
  </si>
  <si>
    <t>Tērauda melnā  gruntēta caurule Ø42,4x2,6</t>
  </si>
  <si>
    <t>Tērauda melnā  gruntēta caurule Ø33,7x3,2</t>
  </si>
  <si>
    <t xml:space="preserve">Apkures sistēmas siltummaiņa XB59M-1-120, 368kW; 3,51/4,40l/s; 9,46kPa/14,24kPa; 85-50; 70-40 vai ekvivalenta uzstādīšana </t>
  </si>
  <si>
    <t xml:space="preserve">Gaisa apkures sistēmas siltummaiņa XB12H-1-60, 80kW; 0,76/0.96m3/h; 10,42kPa/15,18kPa; 85-50; 70-50 vai ekvivalenta uzstādīšana </t>
  </si>
  <si>
    <t xml:space="preserve">Ventilācijas sistēmas siltummaiņa XB59M-1-110, 332kW; 3,17l/s/4,41l/s; 9,04kPa/17,2kPa; 85-50; 70-50 vai ekvivalenta uzstādīšana </t>
  </si>
  <si>
    <t>Izplešanās traukus ventilācijas sistēmai V=150 l, 6bar uzstādīšana</t>
  </si>
  <si>
    <t>Ūdens filtrs DN80</t>
  </si>
  <si>
    <t>Ūdens filtrs DN100</t>
  </si>
  <si>
    <t>Termometrs 0-100°C, metināms</t>
  </si>
  <si>
    <t>Lodveida ventilis DN100</t>
  </si>
  <si>
    <t>Lodveida ventilis DN50</t>
  </si>
  <si>
    <t>Lodveida ventilis DN80</t>
  </si>
  <si>
    <t>Tukšošanas ventilis, DN32</t>
  </si>
  <si>
    <t>Tukšošanas ventilis, DN20</t>
  </si>
  <si>
    <t>Automātiskais atgaisotājs DN25</t>
  </si>
  <si>
    <t>Automātiskais atgaisotājs DN20</t>
  </si>
  <si>
    <t>Tērauda metināmās caurules Ø88,9x3,2</t>
  </si>
  <si>
    <t>Tērauda metināmās caurules Ø114,3x3,7</t>
  </si>
  <si>
    <t>Tērauda metināmās caurules Ø42,4x2,6</t>
  </si>
  <si>
    <r>
      <t>Elastīgā ievada</t>
    </r>
    <r>
      <rPr>
        <sz val="10"/>
        <rFont val="Arial"/>
        <family val="2"/>
      </rPr>
      <t xml:space="preserve"> </t>
    </r>
    <r>
      <rPr>
        <b/>
        <sz val="10"/>
        <rFont val="Arial"/>
        <family val="2"/>
      </rPr>
      <t xml:space="preserve"> </t>
    </r>
    <r>
      <rPr>
        <b/>
        <sz val="10"/>
        <color indexed="8"/>
        <rFont val="Arial"/>
        <family val="2"/>
      </rPr>
      <t>Ø114/250 montāža</t>
    </r>
  </si>
  <si>
    <r>
      <t>Elastīgais ievads</t>
    </r>
    <r>
      <rPr>
        <sz val="11"/>
        <color indexed="8"/>
        <rFont val="Calibri"/>
        <family val="2"/>
      </rPr>
      <t xml:space="preserve">  D</t>
    </r>
    <r>
      <rPr>
        <sz val="10"/>
        <color indexed="8"/>
        <rFont val="Arial"/>
        <family val="2"/>
      </rPr>
      <t>250</t>
    </r>
  </si>
  <si>
    <r>
      <t>Ultraskaņas siltuma skaitītāja DN65, ūdens caurplūde: Lmax=50,0m3/h; Lopt=25,0m3/h;   ūdens t</t>
    </r>
    <r>
      <rPr>
        <b/>
        <vertAlign val="superscript"/>
        <sz val="10"/>
        <color indexed="8"/>
        <rFont val="Arial"/>
        <family val="2"/>
      </rPr>
      <t>O</t>
    </r>
    <r>
      <rPr>
        <b/>
        <sz val="10"/>
        <color indexed="8"/>
        <rFont val="Arial"/>
        <family val="2"/>
      </rPr>
      <t>C diapazons 20</t>
    </r>
    <r>
      <rPr>
        <b/>
        <sz val="10"/>
        <rFont val="Calibri"/>
        <family val="2"/>
      </rPr>
      <t>÷</t>
    </r>
    <r>
      <rPr>
        <b/>
        <sz val="10"/>
        <rFont val="Arial"/>
        <family val="2"/>
      </rPr>
      <t>150</t>
    </r>
    <r>
      <rPr>
        <b/>
        <vertAlign val="superscript"/>
        <sz val="10"/>
        <rFont val="Arial"/>
        <family val="2"/>
      </rPr>
      <t>O</t>
    </r>
    <r>
      <rPr>
        <b/>
        <sz val="10"/>
        <rFont val="Arial"/>
        <family val="2"/>
      </rPr>
      <t>C; spiediens 16bar uzstādīšana, palaišana</t>
    </r>
  </si>
  <si>
    <t>Rūpnieciski izolētu bezkanāla siltumtrašu cauruļu, 2. sēr., montāža, novietojot uz koka balstiem virs tranšejas, pieslīpējot cauruļu galus, sametinot savienojuma šuves, ar autoceltni pa posmiem ieguldot tranšejā uz sagatavotas smilts pamatnes, Ø139.7x3.6/250</t>
  </si>
  <si>
    <t>T.p.Ø114,3x3,6/225</t>
  </si>
  <si>
    <t>T.p.Ø76,1x2,9/160</t>
  </si>
  <si>
    <t>T.p.Ø60,3x2,9/140</t>
  </si>
  <si>
    <t>T.p.Ø48,3x2,6/125</t>
  </si>
  <si>
    <t>T.p.Ø42.4x2.6/125</t>
  </si>
  <si>
    <t xml:space="preserve">Rūpnieciski izolēta siltumtrašu cauruļu līkuma Ø139,7/250, 90°-1.0x1.0,  montāža, pieslīpējot savienojuma vietas, metinot savienojuma šuves </t>
  </si>
  <si>
    <t>T.p. Ø139,7/250, 85°-1.0x1.0, ind.pasūtījuma</t>
  </si>
  <si>
    <t>T.p. Ø139,7/250,40°-1.0x1.0, ind.pasūtījuma</t>
  </si>
  <si>
    <t>T.p. Ø139,7/250, 45°-1.0x1.0, ind.pasūtījuma</t>
  </si>
  <si>
    <t>T.p. Ø139,7/250, 88°-1.0x1.0, ind.pasūtījuma</t>
  </si>
  <si>
    <t>T.p. Ø76.1x2.9/160,  77°-1,0x1,0, ind.pasūtījuma</t>
  </si>
  <si>
    <t>T.p. Ø60,3x2.9/140,  90°-1,0x1,0</t>
  </si>
  <si>
    <t>T.p. Ø60,3x2.9/140,  84°-1,0x1,0, ind.pasūtījuma</t>
  </si>
  <si>
    <t>T.p. Ø60,3x2.9/140,  76°-1,0x1,0, ind.pasūtījuma</t>
  </si>
  <si>
    <t>T.p. Ø48,3x2.6/125,  90°-1,0x1,0</t>
  </si>
  <si>
    <t>T.p. Ø48,3x2.6/125,  87°-1,0x1,0, ind.pasūtījuma</t>
  </si>
  <si>
    <t>T.p. Ø42.4x2.6/125, 90°-1.0x1.0</t>
  </si>
  <si>
    <t>T.p. Ø42.4x2.6/125, 90°-1.3x1.0, ind.pasūtījuma</t>
  </si>
  <si>
    <t>T.p. Ø42.4x2.6/125, 70°-1.0x1.0</t>
  </si>
  <si>
    <t>T.p. Ø60,3x2.9/140,  70°-1,0x1,0, ind.pasūtījuma</t>
  </si>
  <si>
    <t>T.p. Ø60,3x2.9/140,  70°-1,2x1,0, ind.pasūtījuma</t>
  </si>
  <si>
    <t>T.p. Ø114,3x3,6/225,  90°-1,0x1,0</t>
  </si>
  <si>
    <t>T.p. Ø114,3/225, 90°-1.4x1.4, ind.pasūtījuma</t>
  </si>
  <si>
    <t xml:space="preserve">Rūpnieciski izolēta vertikāla siltumtrašu cauruļu līkuma Ø48,3x2.6/125, 90°-1.5x1.5,  montāža, pieslīpējot savienojuma vietas, metinot savienojuma šuves </t>
  </si>
  <si>
    <t xml:space="preserve">Rūpnieciski izolēta vertikāla siltumtrašu cauruļu līkuma Ø114,3x3,6/225, 90°-1.5x1.5,  montāža, pieslīpējot savienojuma vietas, metinot savienojuma šuves </t>
  </si>
  <si>
    <t xml:space="preserve">Rūpnieciski izolēta vertikāla siltumtrašu cauruļu līkuma Ø139,7x2.9/250, 90°-1.5x1,5,  montāža, pieslīpējot savienojuma vietas, metinot savienojuma šuves </t>
  </si>
  <si>
    <t xml:space="preserve">Rūpnieciski izolēta T-atzara, paralēlais, pamatcaurule Ø139,7/250, atzars Ø114,3/225  montāža, pieslīpējot savienojuma vietas, metinot savienojuma šuves </t>
  </si>
  <si>
    <t xml:space="preserve">Rūpnieciski izolēta T-atzara, perpendikulārs, pamatcaurule Ø76,1/160, atzars Ø60,4/140  montāža, pieslīpējot savienojuma vietas, metinot savienojuma šuves </t>
  </si>
  <si>
    <t xml:space="preserve">Rūpnieciski izolēta T-atzara, perpendikulārs, pamatcaurule Ø60,3/140, atzars Ø42,4/125  montāža, pieslīpējot savienojuma vietas, metinot savienojuma šuves </t>
  </si>
  <si>
    <r>
      <t xml:space="preserve">Rūpnieciski izolēts 2.sērijas noslēgvārsts ar kātu, Pe apvalkcaurule 110mm, pamatcaurule </t>
    </r>
    <r>
      <rPr>
        <sz val="10"/>
        <rFont val="Arial"/>
        <family val="2"/>
      </rPr>
      <t>Ø</t>
    </r>
    <r>
      <rPr>
        <i/>
        <sz val="10"/>
        <rFont val="Arial"/>
        <family val="2"/>
      </rPr>
      <t xml:space="preserve"> 48,3/125, kāta garums 1,4m </t>
    </r>
  </si>
  <si>
    <r>
      <t xml:space="preserve">Rūpnieciski izolēts 2.sērijas noslēgvārsts ar kātu, Pe apvalkcaurule </t>
    </r>
    <r>
      <rPr>
        <sz val="10"/>
        <rFont val="Calibri"/>
        <family val="2"/>
      </rPr>
      <t>Ø11</t>
    </r>
    <r>
      <rPr>
        <i/>
        <sz val="10"/>
        <rFont val="Arial"/>
        <family val="2"/>
      </rPr>
      <t xml:space="preserve">0mm, pamatcaurule </t>
    </r>
    <r>
      <rPr>
        <sz val="10"/>
        <rFont val="Arial"/>
        <family val="2"/>
      </rPr>
      <t>Ø</t>
    </r>
    <r>
      <rPr>
        <i/>
        <sz val="10"/>
        <rFont val="Arial"/>
        <family val="2"/>
      </rPr>
      <t xml:space="preserve"> 42,4/125,  kāta garums 0,85m</t>
    </r>
  </si>
  <si>
    <r>
      <t xml:space="preserve">Rūpnieciski izolēts 2.sērijas noslēgvārsts ar kātu, Pe apvalkcaurule </t>
    </r>
    <r>
      <rPr>
        <sz val="10"/>
        <rFont val="Calibri"/>
        <family val="2"/>
      </rPr>
      <t>Ø11</t>
    </r>
    <r>
      <rPr>
        <i/>
        <sz val="10"/>
        <rFont val="Arial"/>
        <family val="2"/>
      </rPr>
      <t xml:space="preserve">0mm, pamatcaurule </t>
    </r>
    <r>
      <rPr>
        <sz val="10"/>
        <rFont val="Arial"/>
        <family val="2"/>
      </rPr>
      <t>Ø</t>
    </r>
    <r>
      <rPr>
        <i/>
        <sz val="10"/>
        <rFont val="Arial"/>
        <family val="2"/>
      </rPr>
      <t xml:space="preserve"> 42,4/125,  kāta garums 1,05m</t>
    </r>
  </si>
  <si>
    <r>
      <t xml:space="preserve">Rūpnieciski izolēts 2.sērijas noslēgvārsts ar kātu, PE apvalkcaurule  </t>
    </r>
    <r>
      <rPr>
        <sz val="10"/>
        <rFont val="Arial"/>
        <family val="2"/>
      </rPr>
      <t>Ø125</t>
    </r>
    <r>
      <rPr>
        <i/>
        <sz val="10"/>
        <rFont val="Arial"/>
        <family val="2"/>
      </rPr>
      <t xml:space="preserve">, pamatcaurule </t>
    </r>
    <r>
      <rPr>
        <sz val="10"/>
        <rFont val="Arial"/>
        <family val="2"/>
      </rPr>
      <t>Ø</t>
    </r>
    <r>
      <rPr>
        <i/>
        <sz val="10"/>
        <rFont val="Arial"/>
        <family val="2"/>
      </rPr>
      <t xml:space="preserve"> 114,3/225, kāta garums 1,25m</t>
    </r>
  </si>
  <si>
    <r>
      <t xml:space="preserve">Rūpnieciski izolēts 2.sērijas noslēgvārsts ar kātu, PE apvalkcaurule  </t>
    </r>
    <r>
      <rPr>
        <sz val="10"/>
        <rFont val="Arial"/>
        <family val="2"/>
      </rPr>
      <t>Ø110</t>
    </r>
    <r>
      <rPr>
        <i/>
        <sz val="10"/>
        <rFont val="Arial"/>
        <family val="2"/>
      </rPr>
      <t xml:space="preserve">, pamatcaurule </t>
    </r>
    <r>
      <rPr>
        <sz val="10"/>
        <rFont val="Arial"/>
        <family val="2"/>
      </rPr>
      <t>Ø</t>
    </r>
    <r>
      <rPr>
        <i/>
        <sz val="10"/>
        <rFont val="Arial"/>
        <family val="2"/>
      </rPr>
      <t xml:space="preserve"> 60,3/140, kāta garums0,6m</t>
    </r>
  </si>
  <si>
    <t>PE aizsargcaurule DN160</t>
  </si>
  <si>
    <t>Dzelzbetona akas grods AG-10-05</t>
  </si>
  <si>
    <t>Dzelzbetona grodu akas vāks KCP-10k,  D1000 (h=100)</t>
  </si>
  <si>
    <t>T.p. 1210x300x40</t>
  </si>
  <si>
    <t>T.p. 1210x182x40</t>
  </si>
  <si>
    <t>T.p. 1210x222x40</t>
  </si>
  <si>
    <t>T.p. 1210x200x40</t>
  </si>
  <si>
    <t>Tranšeju  rakšana  ar  roku  darbu   gar elektrisko sakaru tīklu gaisvadu līnijai</t>
  </si>
  <si>
    <r>
      <t>Gala noslēguzmavu</t>
    </r>
    <r>
      <rPr>
        <sz val="10"/>
        <rFont val="Arial"/>
        <family val="2"/>
      </rPr>
      <t xml:space="preserve"> </t>
    </r>
    <r>
      <rPr>
        <b/>
        <sz val="10"/>
        <rFont val="Arial"/>
        <family val="2"/>
      </rPr>
      <t>Ø42 (piepilda ar PUR putu izolāciju) montāža</t>
    </r>
  </si>
  <si>
    <t>Gala noslēguzmava Ø42 (piepilda ar PUR putu izolāciju)</t>
  </si>
  <si>
    <r>
      <t xml:space="preserve">Tērauda noslēga </t>
    </r>
    <r>
      <rPr>
        <b/>
        <sz val="8.5"/>
        <rFont val="Arial"/>
        <family val="2"/>
      </rPr>
      <t xml:space="preserve"> </t>
    </r>
    <r>
      <rPr>
        <b/>
        <sz val="10"/>
        <rFont val="Arial"/>
        <family val="2"/>
      </rPr>
      <t>montāža</t>
    </r>
  </si>
  <si>
    <r>
      <t>Tērauda noslēga</t>
    </r>
    <r>
      <rPr>
        <sz val="10"/>
        <rFont val="Arial"/>
        <family val="2"/>
      </rPr>
      <t xml:space="preserve"> </t>
    </r>
    <r>
      <rPr>
        <i/>
        <sz val="10"/>
        <rFont val="Arial"/>
        <family val="2"/>
      </rPr>
      <t>Ø</t>
    </r>
    <r>
      <rPr>
        <i/>
        <sz val="8.5"/>
        <rFont val="Arial"/>
        <family val="2"/>
      </rPr>
      <t xml:space="preserve">42 </t>
    </r>
    <r>
      <rPr>
        <i/>
        <sz val="10"/>
        <rFont val="Arial"/>
        <family val="2"/>
      </rPr>
      <t>montāža</t>
    </r>
  </si>
  <si>
    <t>Siltummezgls Nr.1.1 un Nr.1.2</t>
  </si>
  <si>
    <t>PAROC akmens vates cauruļvadu siltumizolācija čaula DN89x40</t>
  </si>
  <si>
    <t>PAROC akmens vates cauruļvadu siltumizolācija čaula DN114x40</t>
  </si>
  <si>
    <t>PAROC akmens vates cauruļvadu siltumizolācija čaula DN42x40</t>
  </si>
  <si>
    <t>PAROC akmens vates cauruļvadu siltumizolācija čaula DN28x30</t>
  </si>
  <si>
    <t>Akmens vates cauruļvadu siltumizolācija čaula DN35x30, siltumvādītspēja λ≤0,34W/mK, ekspl.temp.līdz +120oC</t>
  </si>
  <si>
    <t>Akmens vates cauruļvadu siltumizolācija čaula DN28x30,siltumvādītspēja λ≤0,34W/mK, ekspl.temp.līdz +120oC</t>
  </si>
  <si>
    <t>PAROC akmens vates cauruļvadu siltumizolācija čaula DN22x20</t>
  </si>
  <si>
    <t>SM iekārtu pieslēgšana elektroinstalācijas tīkliem (kabelis PPJ 3x2,5 llīdz 40m, 12v virsapmetuma metāla sadalne, grupu 1F automāti 4gb., automātiskais ievadslēdzis 3C16A, kabeļu komplekts no devējiem uz ECL)</t>
  </si>
  <si>
    <t xml:space="preserve">Būvdarbu apjomu saraksts </t>
  </si>
  <si>
    <t>Būves nos.</t>
  </si>
  <si>
    <t>Obj. adrese</t>
  </si>
  <si>
    <t>Pasūtījuma Nr.</t>
  </si>
  <si>
    <t>Siltumtīklu izbūve Cesvainē</t>
  </si>
  <si>
    <t>10/2018/15-1</t>
  </si>
  <si>
    <t>L.Mihņeviča</t>
  </si>
  <si>
    <t xml:space="preserve">Veidenbauma iela, Pils iela, Madonas iela, Cesvainē </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</si>
  <si>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</si>
  <si>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</si>
  <si>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</si>
  <si>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</si>
  <si>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</si>
  <si>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</si>
  <si>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</si>
  <si>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</si>
  <si>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</si>
  <si>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</si>
  <si>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</si>
  <si>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</si>
  <si>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</si>
  <si>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</si>
  <si>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</si>
  <si>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</si>
  <si>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</si>
  <si>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</si>
  <si>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</si>
  <si>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</si>
  <si>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</si>
  <si>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</si>
  <si>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</si>
  <si>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</si>
  <si>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</si>
  <si>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</si>
  <si>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</si>
  <si>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</si>
  <si>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</si>
  <si>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</si>
  <si>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</si>
  <si>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</si>
  <si>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</si>
  <si>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</si>
  <si>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</si>
  <si>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</si>
  <si>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</si>
  <si>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</si>
  <si>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</si>
  <si>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</si>
  <si>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</si>
  <si>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</si>
  <si>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</si>
  <si>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</si>
  <si>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</si>
  <si>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</si>
  <si>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</si>
  <si>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</si>
  <si>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</si>
  <si>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</si>
  <si>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</si>
  <si>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</si>
  <si>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</si>
  <si>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</si>
  <si>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</si>
  <si>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</si>
  <si>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</si>
  <si>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</si>
  <si>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</si>
  <si>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</si>
  <si>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</si>
  <si>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</si>
  <si>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</si>
  <si>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</si>
  <si>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</si>
  <si>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</si>
  <si>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</si>
  <si>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</si>
  <si>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</si>
  <si>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</si>
  <si>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</si>
  <si>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</si>
  <si>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</si>
  <si>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</si>
  <si>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</si>
  <si>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</si>
  <si>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</si>
  <si>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</si>
  <si>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</si>
  <si>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</si>
  <si>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</si>
  <si>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</si>
  <si>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</si>
  <si>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</si>
  <si>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</si>
  <si>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</si>
  <si>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</si>
  <si>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</si>
  <si>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</si>
  <si>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</si>
  <si>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</si>
  <si>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</si>
  <si>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</si>
  <si>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</si>
  <si>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</si>
  <si>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</si>
  <si>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</si>
  <si>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</si>
  <si>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</si>
  <si>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</si>
  <si>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</si>
  <si>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</si>
  <si>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</si>
  <si>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</si>
  <si>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</si>
  <si>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</si>
  <si>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</si>
  <si>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</si>
  <si>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</si>
  <si>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</si>
  <si>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</si>
  <si>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</si>
  <si>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</si>
  <si>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</si>
  <si>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</si>
  <si>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</si>
  <si>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</si>
  <si>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</si>
  <si>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</si>
  <si>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</si>
  <si>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</si>
  <si>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</si>
  <si>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</si>
  <si>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</si>
  <si>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</si>
  <si>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</si>
  <si>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</si>
  <si>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</si>
  <si>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</si>
  <si>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</si>
  <si>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</si>
  <si>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</si>
  <si>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</si>
  <si>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</si>
  <si>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</si>
  <si>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</si>
  <si>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</si>
  <si>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</si>
  <si>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</si>
  <si>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</si>
  <si>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</si>
  <si>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</si>
  <si>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</si>
  <si>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</si>
  <si>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</si>
  <si>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</si>
  <si>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</si>
  <si>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</si>
  <si>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</si>
  <si>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</si>
  <si>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</si>
  <si>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</si>
  <si>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</si>
  <si>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</si>
  <si>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</si>
  <si>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</si>
  <si>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</si>
  <si>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</si>
  <si>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</si>
  <si>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</si>
  <si>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</si>
  <si>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</si>
  <si>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</si>
  <si>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</si>
  <si>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</si>
  <si>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</si>
  <si>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</si>
  <si>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</si>
  <si>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</si>
  <si>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</si>
  <si>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</si>
  <si>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</si>
  <si>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</si>
  <si>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</si>
  <si>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</si>
  <si>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</si>
  <si>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</si>
  <si>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</si>
  <si>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</si>
  <si>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</si>
  <si>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</si>
  <si>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</si>
  <si>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</si>
  <si>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</si>
  <si>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</si>
  <si>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</si>
  <si>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</si>
  <si>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</si>
  <si>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</si>
  <si>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</si>
  <si>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</si>
  <si>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</si>
  <si>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</si>
  <si>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</si>
  <si>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</si>
  <si>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</si>
  <si>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</si>
  <si>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</si>
  <si>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</si>
  <si>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</si>
  <si>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</si>
  <si>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</si>
  <si>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</si>
  <si>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</si>
  <si>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</si>
  <si>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</si>
  <si>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</si>
  <si>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</si>
  <si>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</si>
  <si>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</si>
  <si>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</si>
  <si>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</si>
  <si>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</si>
  <si>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</si>
  <si>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</si>
  <si>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</si>
  <si>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</si>
  <si>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</si>
  <si>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</si>
  <si>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</si>
  <si>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</si>
  <si>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</si>
  <si>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</si>
  <si>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</si>
  <si>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</si>
  <si>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</si>
  <si>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</si>
  <si>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</si>
  <si>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</si>
  <si>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</si>
  <si>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</si>
  <si>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</si>
  <si>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</si>
  <si>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</si>
  <si>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</si>
  <si>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</si>
  <si>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</si>
  <si>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</si>
  <si>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</si>
  <si>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</si>
  <si>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</si>
  <si>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</si>
  <si>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</si>
  <si>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</si>
  <si>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</si>
  <si>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</si>
  <si>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</si>
  <si>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</si>
  <si>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</si>
  <si>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</si>
  <si>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</si>
  <si>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</si>
  <si>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</si>
  <si>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</si>
  <si>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</si>
  <si>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</si>
  <si>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</si>
  <si>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</si>
  <si>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</si>
  <si>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</si>
  <si>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</si>
  <si>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</si>
  <si>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</si>
  <si>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</si>
  <si>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</si>
  <si>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</si>
  <si>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</si>
  <si>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</si>
  <si>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</si>
  <si>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</si>
  <si>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</si>
  <si>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</si>
  <si>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</si>
  <si>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</si>
  <si>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</si>
  <si>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</si>
  <si>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</si>
  <si>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</si>
  <si>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</si>
  <si>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</si>
  <si>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</si>
  <si>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</si>
  <si>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</si>
  <si>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</si>
  <si>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</si>
  <si>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</si>
  <si>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</si>
  <si>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</si>
  <si>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</si>
  <si>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</si>
  <si>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</si>
  <si>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</si>
  <si>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</si>
  <si>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</si>
  <si>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</si>
  <si>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</si>
  <si>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</si>
  <si>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</si>
  <si>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</si>
  <si>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</si>
  <si>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</si>
  <si>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</si>
  <si>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</si>
  <si>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</si>
  <si>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</si>
  <si>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</si>
  <si>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</si>
  <si>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</si>
  <si>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</si>
  <si>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</si>
  <si>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</si>
  <si>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</si>
  <si>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</si>
  <si>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</si>
  <si>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</si>
  <si>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</si>
  <si>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</si>
  <si>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</si>
  <si>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</si>
  <si>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</si>
  <si>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</si>
  <si>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</si>
  <si>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</si>
  <si>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</si>
  <si>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</si>
  <si>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</si>
  <si>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</si>
  <si>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</si>
  <si>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</si>
  <si>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</si>
  <si>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</si>
  <si>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</si>
  <si>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</si>
  <si>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</si>
  <si>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</si>
  <si>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</si>
  <si>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</si>
  <si>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</si>
  <si>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</si>
  <si>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</si>
  <si>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</si>
  <si>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</si>
  <si>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</si>
  <si>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</si>
  <si>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</si>
  <si>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</si>
  <si>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</si>
  <si>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</si>
  <si>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</si>
  <si>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</si>
  <si>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</si>
  <si>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</si>
  <si>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</si>
  <si>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</si>
  <si>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</si>
  <si>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</si>
  <si>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</si>
  <si>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</si>
  <si>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</si>
  <si>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</si>
  <si>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</si>
  <si>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</si>
  <si>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</si>
  <si>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</si>
  <si>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</si>
  <si>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</si>
  <si>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</si>
  <si>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</si>
  <si>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</si>
  <si>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</si>
  <si>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</si>
  <si>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</si>
  <si>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</si>
  <si>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</si>
  <si>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</si>
  <si>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Rūpnieciski izolēta siltumtrašu cauruļu diametru pārejas, D139,7/250-76,1/160</t>
  </si>
  <si>
    <t>Rūpnieciski izolēta siltumtrašu cauruļu diametru pārejas, D76,1/160-60,3/140</t>
  </si>
  <si>
    <t>Rūpnieciski izolēta siltumtrašu cauruļu diametru pārejas, D60,3/140-48,3/125</t>
  </si>
  <si>
    <t xml:space="preserve">Rūpnieciski izolēta vārstu Ø līdz 250 ar diviem serisa krāniem  (ūdens izteces krāni 42/110) , pamatcaurule 76,1/160, kata garums 0,5m montāža, pieslīpējot savienojuma vietas, metinot savienojuma šuves </t>
  </si>
  <si>
    <r>
      <t xml:space="preserve">Rūpnieciski izolētas  caurules </t>
    </r>
    <r>
      <rPr>
        <sz val="10"/>
        <rFont val="Arial"/>
        <family val="2"/>
      </rPr>
      <t>Ø114.3</t>
    </r>
    <r>
      <rPr>
        <i/>
        <sz val="10"/>
        <rFont val="Arial"/>
        <family val="2"/>
      </rPr>
      <t>/225 termonosēdošo izolācijas savienojumu komplekts</t>
    </r>
  </si>
  <si>
    <r>
      <t xml:space="preserve">Rūpnieciski izolētas caurules  </t>
    </r>
    <r>
      <rPr>
        <sz val="10"/>
        <rFont val="Arial"/>
        <family val="2"/>
      </rPr>
      <t>Ø139,7/250</t>
    </r>
    <r>
      <rPr>
        <i/>
        <sz val="10"/>
        <rFont val="Arial"/>
        <family val="2"/>
      </rPr>
      <t xml:space="preserve"> termonosēdošo izolācijas savienojumu komplekts</t>
    </r>
  </si>
  <si>
    <r>
      <t xml:space="preserve">Rūpnieciski izolētas caurules </t>
    </r>
    <r>
      <rPr>
        <sz val="10"/>
        <rFont val="Arial"/>
        <family val="2"/>
      </rPr>
      <t>Ø76.1</t>
    </r>
    <r>
      <rPr>
        <i/>
        <sz val="10"/>
        <rFont val="Arial"/>
        <family val="2"/>
      </rPr>
      <t>/160 termonosēdošo izolācijas savienojumu komplekts</t>
    </r>
  </si>
  <si>
    <r>
      <t xml:space="preserve">Rūpnieciski izolētas caurules </t>
    </r>
    <r>
      <rPr>
        <sz val="10"/>
        <rFont val="Arial"/>
        <family val="2"/>
      </rPr>
      <t>Ø60.3</t>
    </r>
    <r>
      <rPr>
        <i/>
        <sz val="10"/>
        <rFont val="Arial"/>
        <family val="2"/>
      </rPr>
      <t>/140 termonosēdošo izolācijas savienojumu komplekts</t>
    </r>
  </si>
  <si>
    <r>
      <t xml:space="preserve">Rūpnieciski izolētas caurules  </t>
    </r>
    <r>
      <rPr>
        <sz val="10"/>
        <rFont val="Arial"/>
        <family val="2"/>
      </rPr>
      <t>Ø48,4</t>
    </r>
    <r>
      <rPr>
        <i/>
        <sz val="10"/>
        <rFont val="Arial"/>
        <family val="2"/>
      </rPr>
      <t>/125 termonosēdošo izolācijas savienojumu komplekts</t>
    </r>
  </si>
  <si>
    <r>
      <t xml:space="preserve">Rūpnieciski izolētas caurules  </t>
    </r>
    <r>
      <rPr>
        <sz val="10"/>
        <rFont val="Arial"/>
        <family val="2"/>
      </rPr>
      <t>Ø</t>
    </r>
    <r>
      <rPr>
        <i/>
        <sz val="10"/>
        <rFont val="Arial"/>
        <family val="2"/>
      </rPr>
      <t>42.4/125 termonosēdošo izolācijas savienojumu komplekts</t>
    </r>
  </si>
  <si>
    <t>Gala  uzmavas Ø114/250  montāža</t>
  </si>
  <si>
    <t xml:space="preserve">Kape nepeldoša LG 160, slodzes klase D400 </t>
  </si>
  <si>
    <r>
      <t>T.p. liekta  D139,7/250, liekuma leņķis 6</t>
    </r>
    <r>
      <rPr>
        <b/>
        <vertAlign val="superscript"/>
        <sz val="10"/>
        <rFont val="Arial"/>
        <family val="2"/>
      </rPr>
      <t>o,</t>
    </r>
    <r>
      <rPr>
        <b/>
        <sz val="10"/>
        <rFont val="Arial"/>
        <family val="2"/>
      </rPr>
      <t xml:space="preserve"> liekuma rādiuss 115m</t>
    </r>
  </si>
  <si>
    <r>
      <t>T.p. liekta  D139,7/250, liekuma leņķis  8</t>
    </r>
    <r>
      <rPr>
        <b/>
        <vertAlign val="superscript"/>
        <sz val="10"/>
        <rFont val="Arial"/>
        <family val="2"/>
      </rPr>
      <t>o,</t>
    </r>
    <r>
      <rPr>
        <b/>
        <sz val="10"/>
        <rFont val="Arial"/>
        <family val="2"/>
      </rPr>
      <t xml:space="preserve"> liekuma rādiuss 86m</t>
    </r>
  </si>
  <si>
    <r>
      <t>T.p. liekta  D139,7/250, liekuma leņķis  2</t>
    </r>
    <r>
      <rPr>
        <b/>
        <vertAlign val="superscript"/>
        <sz val="10"/>
        <rFont val="Arial"/>
        <family val="2"/>
      </rPr>
      <t>o,</t>
    </r>
    <r>
      <rPr>
        <b/>
        <sz val="10"/>
        <rFont val="Arial"/>
        <family val="2"/>
      </rPr>
      <t xml:space="preserve"> liekuma rādiuss 230m</t>
    </r>
  </si>
  <si>
    <r>
      <t>T.p.  liekta  D139,7/250, liekuma leņķis  5</t>
    </r>
    <r>
      <rPr>
        <b/>
        <vertAlign val="superscript"/>
        <sz val="10"/>
        <rFont val="Arial"/>
        <family val="2"/>
      </rPr>
      <t>o,</t>
    </r>
    <r>
      <rPr>
        <b/>
        <sz val="10"/>
        <rFont val="Arial"/>
        <family val="2"/>
      </rPr>
      <t xml:space="preserve"> liekuma rādiuss 140m</t>
    </r>
  </si>
  <si>
    <t>Rūpnieciski izolēta noslēgvārstu Ø līdz 250 ar kātu montāža, pieslīpējot savienojuma vietas, metinot savienojuma šuves ar  kapes uzstādīšanu zālājā</t>
  </si>
  <si>
    <t>Siltumizolācijas pārejas D250/D160 montāža</t>
  </si>
  <si>
    <t>Siltumizolācijas pārejas D160/140 montāža</t>
  </si>
  <si>
    <t>Siltumizolācijas pārejas D140/125 montāža</t>
  </si>
  <si>
    <t>Rūpnieciski izolēto cauruļu kompensācijas putu spilvenu 1210x333x40 montāža</t>
  </si>
  <si>
    <t>Betona bruģa seguma un klātnes atjaunošana ar demontēto bruģi</t>
  </si>
  <si>
    <t>Siltumtrases pieslēgums pie ēkas iekšējiem tīkliem cauruļvadi līdz DN50, garums līdz 10m, cauruļvadu siltum izolācijas uzstādīšana</t>
  </si>
  <si>
    <t>Siltumtrases pieslēgums pie ēkas iekšējiem tīkliem cauruļvadi līdz DN50, garums līdz30m cauruļvadu siltum izolācijas uzstādīšana</t>
  </si>
  <si>
    <t>Cirkulācijas sūkņu MAGNA3 25-60,   G=4,47m/h, H=4,21m, N=72W, 230V vai ekvivalenta montāža</t>
  </si>
  <si>
    <t>Izplešanās trauku uzstādīšana</t>
  </si>
  <si>
    <t>Vārstu, regulatoru, plūsmas ierobežotāju uzstādīšana</t>
  </si>
  <si>
    <t>Siltumtrases pieslēgums pie ēkas iekšējiem tikliem, cauruļvadi līdz DN50, garums līdz 10m cauruļvadu siltumizolācijas uzstādīšana</t>
  </si>
  <si>
    <t>Cirkulācijas sūkņu ALPHA2 25-80 180,   G=2,45m3/h, H=1,8m, N=27W, 230V vai ekvivalenta montāža</t>
  </si>
  <si>
    <t>Akmens vates cauruļvadu siltumizolācija čaula DN48x40, siltumvadītspēja λ≤0,34W/mK, ekspl.temp.līdz +120oC</t>
  </si>
  <si>
    <t>Akmens vates cauruļvadu siltumizolācija čaula DN28x30,siltumvadītspēja λ≤0,34W/mK, ekspl.temp.līdz +120oC</t>
  </si>
  <si>
    <t>Akmens vates cauruļvadu siltumizolācija čaula DN22x20,siltumvadītspēja λ≤0,34W/mK, ekspl.temp.līdz +120oC</t>
  </si>
  <si>
    <t>Veidgabalu siltumizolācijas siltumvadītspēja λ≤0,34W/mK, ekspl.temp.līdz +120oC</t>
  </si>
  <si>
    <t>Siltumtrases pieslēgums pie ēkas iekšējiem tīkliem, cauruļvadi līdz DN50, garums līdz 10m cauruļvadu siltum izolācijas uzstādīšana</t>
  </si>
  <si>
    <t>Cirkulācijas sūkņu ALPHA3 25-40 180,   G=1,25m3/h, H=1,5m, N=18W, 230V vai ekvivalenta montāža</t>
  </si>
  <si>
    <t>Akmens vates cauruļvadu siltumizolācija čaula DN42x40, siltumvadītspēja λ≤0,34W/mK, ekspl.temp.līdz +120oC</t>
  </si>
  <si>
    <t>Siltumtrases pieslēgums pie ēkas iekšējiem tīkliem</t>
  </si>
  <si>
    <t>Izplešanās trauka apkurei  V=400l, 6bar uzstādīšana</t>
  </si>
  <si>
    <t>Izplešanās trauka gaisa apkures sistēmai  V=80l, 6bar uzstādīšana</t>
  </si>
  <si>
    <t xml:space="preserve">Rūpnieciski izolēta T-atzara, paralēlais, pamatcaurules Ø139,7/250, atzara Ø42,4/125  montāža, pieslīpējot savienojuma vietas, metinot savienojuma šuves </t>
  </si>
  <si>
    <t>Membrānas drošības vārsts DSV 20-2,5H vai ekvivalents</t>
  </si>
  <si>
    <t>Regulēšanas vārsts VRB 2, DN25, Kvs=10, ar izpildmehānismu AMV435, 230V vai ekvivalents</t>
  </si>
  <si>
    <t>Diferenciala spiediena starpība regulatora AVPA, DN25, Kvs8.0, 0,2-1,0bar, PN16 vai ekvivalents</t>
  </si>
  <si>
    <t>Regulēšanas vārsts VRB 2, DN15, Kvs=2,5, ar izpildmehānismu AMV435, 230V vai ekvivalents</t>
  </si>
  <si>
    <t>Laika apstākļu kompensators ECL Comfort-210 (230V) universāla kontrole 2 cikli ar pielietojumu atslēgu A266 vai ekvivalents</t>
  </si>
  <si>
    <t>Ūdens temperatūras sensors, ESM-11 vai ekvivalents</t>
  </si>
  <si>
    <t xml:space="preserve">Ūdens temperatūras sensors, ESMU vai ekvivalents </t>
  </si>
  <si>
    <t>Ārgaisa sensors ESM-T vai ekvivalents</t>
  </si>
  <si>
    <t>Regulēšanas vārsts VRB 2, DN20, Kvs=6.3, ar izpildmehānismu AMV435, 230V vai ekvivalents</t>
  </si>
  <si>
    <t>Diferenciala spiediena starpība regulatora AVPA, DN20, Kvs6.3, 0,2-1,0bar, PN16 vai ekvivalents</t>
  </si>
  <si>
    <r>
      <t>Plākšņu siltummaiņa  XB12H-1-40, 57kW, DN25, temperatūra ieejā - prim.kont. 85</t>
    </r>
    <r>
      <rPr>
        <b/>
        <vertAlign val="superscript"/>
        <sz val="10"/>
        <color indexed="8"/>
        <rFont val="Arial"/>
        <family val="2"/>
      </rPr>
      <t>o</t>
    </r>
    <r>
      <rPr>
        <b/>
        <sz val="10"/>
        <color indexed="8"/>
        <rFont val="Arial"/>
        <family val="2"/>
      </rPr>
      <t>C, sek.kont. - 50</t>
    </r>
    <r>
      <rPr>
        <b/>
        <vertAlign val="superscript"/>
        <sz val="10"/>
        <color indexed="8"/>
        <rFont val="Arial"/>
        <family val="2"/>
      </rPr>
      <t>o</t>
    </r>
    <r>
      <rPr>
        <b/>
        <sz val="10"/>
        <color indexed="8"/>
        <rFont val="Arial"/>
        <family val="2"/>
      </rPr>
      <t>C; temperatūra izejā - prim.kont. 50</t>
    </r>
    <r>
      <rPr>
        <b/>
        <vertAlign val="superscript"/>
        <sz val="10"/>
        <color indexed="8"/>
        <rFont val="Arial"/>
        <family val="2"/>
      </rPr>
      <t>o</t>
    </r>
    <r>
      <rPr>
        <b/>
        <sz val="10"/>
        <color indexed="8"/>
        <rFont val="Arial"/>
        <family val="2"/>
      </rPr>
      <t>C, sek.kont. 70</t>
    </r>
    <r>
      <rPr>
        <b/>
        <vertAlign val="superscript"/>
        <sz val="10"/>
        <color indexed="8"/>
        <rFont val="Arial"/>
        <family val="2"/>
      </rPr>
      <t>o</t>
    </r>
    <r>
      <rPr>
        <b/>
        <sz val="10"/>
        <color indexed="8"/>
        <rFont val="Arial"/>
        <family val="2"/>
      </rPr>
      <t>C; spiediena zudumi - prim.kont. 7,14kPa, sek.kont. 16,77kPa; spiediena zudumu limits - prim.kont. 20kPa, sek.kont. 20kPa; caurplūde 0,41/0,68l/s; siltumnesējs-ūdens vai ekvivalenta uzstādīšana</t>
    </r>
  </si>
  <si>
    <r>
      <t>Plākšņu siltummaiņa  XB12H-1-70, 104kW, DN25, temperatūra ieejā - prim.kont. 85</t>
    </r>
    <r>
      <rPr>
        <b/>
        <vertAlign val="superscript"/>
        <sz val="10"/>
        <color indexed="8"/>
        <rFont val="Arial"/>
        <family val="2"/>
      </rPr>
      <t>o</t>
    </r>
    <r>
      <rPr>
        <b/>
        <sz val="10"/>
        <color indexed="8"/>
        <rFont val="Arial"/>
        <family val="2"/>
      </rPr>
      <t>C, sek.kont. - 60</t>
    </r>
    <r>
      <rPr>
        <b/>
        <vertAlign val="superscript"/>
        <sz val="10"/>
        <color indexed="8"/>
        <rFont val="Arial"/>
        <family val="2"/>
      </rPr>
      <t>o</t>
    </r>
    <r>
      <rPr>
        <b/>
        <sz val="10"/>
        <color indexed="8"/>
        <rFont val="Arial"/>
        <family val="2"/>
      </rPr>
      <t>C; temperatūra izejā - prim.kont. 50</t>
    </r>
    <r>
      <rPr>
        <b/>
        <vertAlign val="superscript"/>
        <sz val="10"/>
        <color indexed="8"/>
        <rFont val="Arial"/>
        <family val="2"/>
      </rPr>
      <t>o</t>
    </r>
    <r>
      <rPr>
        <b/>
        <sz val="10"/>
        <color indexed="8"/>
        <rFont val="Arial"/>
        <family val="2"/>
      </rPr>
      <t>C, sek.kont. 70</t>
    </r>
    <r>
      <rPr>
        <b/>
        <vertAlign val="superscript"/>
        <sz val="10"/>
        <color indexed="8"/>
        <rFont val="Arial"/>
        <family val="2"/>
      </rPr>
      <t>o</t>
    </r>
    <r>
      <rPr>
        <b/>
        <sz val="10"/>
        <color indexed="8"/>
        <rFont val="Arial"/>
        <family val="2"/>
      </rPr>
      <t>C; spiediena zudumi - prim.kont. 12,89kPa, sek.kont. 18,96kPa; spiediena zudumu limits - prim.kont. 20kPa, sek.kont. 20kPa; caurplūde 0,99/1,24l/s; siltumnesējs-ūdens vai ekvivalenta uzstādīšana</t>
    </r>
  </si>
  <si>
    <r>
      <t>Plākšņu siltummaiņa  XB12H-1-26, 43kW, DN20 ,temperatūra ieejā - prim.kont. 85</t>
    </r>
    <r>
      <rPr>
        <b/>
        <vertAlign val="superscript"/>
        <sz val="10"/>
        <color indexed="8"/>
        <rFont val="Arial"/>
        <family val="2"/>
      </rPr>
      <t>o</t>
    </r>
    <r>
      <rPr>
        <b/>
        <sz val="10"/>
        <color indexed="8"/>
        <rFont val="Arial"/>
        <family val="2"/>
      </rPr>
      <t>C, sek.kont. - 60</t>
    </r>
    <r>
      <rPr>
        <b/>
        <vertAlign val="superscript"/>
        <sz val="10"/>
        <color indexed="8"/>
        <rFont val="Arial"/>
        <family val="2"/>
      </rPr>
      <t>o</t>
    </r>
    <r>
      <rPr>
        <b/>
        <sz val="10"/>
        <color indexed="8"/>
        <rFont val="Arial"/>
        <family val="2"/>
      </rPr>
      <t>C; temperatūra izejā - prim.kont.60</t>
    </r>
    <r>
      <rPr>
        <b/>
        <vertAlign val="superscript"/>
        <sz val="10"/>
        <color indexed="8"/>
        <rFont val="Arial"/>
        <family val="2"/>
      </rPr>
      <t>o</t>
    </r>
    <r>
      <rPr>
        <b/>
        <sz val="10"/>
        <color indexed="8"/>
        <rFont val="Arial"/>
        <family val="2"/>
      </rPr>
      <t>C, sek.kont. 8</t>
    </r>
    <r>
      <rPr>
        <b/>
        <vertAlign val="superscript"/>
        <sz val="10"/>
        <color indexed="8"/>
        <rFont val="Arial"/>
        <family val="2"/>
      </rPr>
      <t>o</t>
    </r>
    <r>
      <rPr>
        <b/>
        <sz val="10"/>
        <color indexed="8"/>
        <rFont val="Arial"/>
        <family val="2"/>
      </rPr>
      <t>C; spiediena zudumi - prim.kont. 16,47kPa, sek.kont. 3,72kPa; spiediena zudumu limits - prim.kont. 20kPa, sek.kont. 20kPa; caurplūde 0,41/0,20l/s; siltumnesējs-ūdens vai ekvivalenta uzstādīšana</t>
    </r>
  </si>
  <si>
    <r>
      <t>Plākšņu siltummaiņa  XB12M-1-26 , 29kW, DN20, temperatūra ieejā - prim.kont. 85</t>
    </r>
    <r>
      <rPr>
        <b/>
        <vertAlign val="superscript"/>
        <sz val="10"/>
        <color indexed="8"/>
        <rFont val="Arial"/>
        <family val="2"/>
      </rPr>
      <t>o</t>
    </r>
    <r>
      <rPr>
        <b/>
        <sz val="10"/>
        <color indexed="8"/>
        <rFont val="Arial"/>
        <family val="2"/>
      </rPr>
      <t>C, sek.kont. - 50</t>
    </r>
    <r>
      <rPr>
        <b/>
        <vertAlign val="superscript"/>
        <sz val="10"/>
        <color indexed="8"/>
        <rFont val="Arial"/>
        <family val="2"/>
      </rPr>
      <t>o</t>
    </r>
    <r>
      <rPr>
        <b/>
        <sz val="10"/>
        <color indexed="8"/>
        <rFont val="Arial"/>
        <family val="2"/>
      </rPr>
      <t>C; temperatūra izejā - prim.kont. 50</t>
    </r>
    <r>
      <rPr>
        <b/>
        <vertAlign val="superscript"/>
        <sz val="10"/>
        <color indexed="8"/>
        <rFont val="Arial"/>
        <family val="2"/>
      </rPr>
      <t>o</t>
    </r>
    <r>
      <rPr>
        <b/>
        <sz val="10"/>
        <color indexed="8"/>
        <rFont val="Arial"/>
        <family val="2"/>
      </rPr>
      <t>C, sek.kont. 70</t>
    </r>
    <r>
      <rPr>
        <b/>
        <vertAlign val="superscript"/>
        <sz val="10"/>
        <color indexed="8"/>
        <rFont val="Arial"/>
        <family val="2"/>
      </rPr>
      <t>o</t>
    </r>
    <r>
      <rPr>
        <b/>
        <sz val="10"/>
        <color indexed="8"/>
        <rFont val="Arial"/>
        <family val="2"/>
      </rPr>
      <t>C; spiediena zudumi - prim.kont. 4.62kPa, sek.kont. 6,17kPa; spiediena zudumu limits - prim.kont. 20kPa, sek.kont. 20kPa; caurplūde 0,28/0,35l/s; siltumnesējs-ūdens vai ekvivalenta uzstādīšana</t>
    </r>
  </si>
  <si>
    <t>Regulēšanas vārsts VRB 2, DN15, Kvs=4,0, ar izpildmehānismu AMV435, 230V vai ekvivalents</t>
  </si>
  <si>
    <t>Diferencialā spiediena starpības regulators AVPA, DN15, Kvs4, 0,2-1,0bar, PN16 vai ekvivalents</t>
  </si>
  <si>
    <t>Laika apstākļu kompensatoru ECL310 Comfort, 230V ar atslēgu A376 vai ekvivalenta uzstādīšana</t>
  </si>
  <si>
    <r>
      <t>Apkures sistēmas  sekundārā loka cirkulācijas sūkņu  CM15-1, G=15.8m3/h, H=11.2m</t>
    </r>
    <r>
      <rPr>
        <b/>
        <sz val="10"/>
        <rFont val="Arial"/>
        <family val="2"/>
      </rPr>
      <t>, N=1.1kW, 380V, DN50 vai ekvivalenta montāža</t>
    </r>
  </si>
  <si>
    <r>
      <t>Gaisa apkures sistēmas  sekundārā loka cirkulācijas sūkņu  ALPHA2  25-80 180 G=3.44m3/h, H=2,2m</t>
    </r>
    <r>
      <rPr>
        <b/>
        <sz val="10"/>
        <rFont val="Arial"/>
        <family val="2"/>
      </rPr>
      <t>, N=18W, 230V, DN32 vai ekvivalenta montāža 2 1/2</t>
    </r>
  </si>
  <si>
    <r>
      <t>Ventilācijas sistēmas cirkulācijas sūkņu MAGNA3-40-150F  G=14,3m3/h</t>
    </r>
    <r>
      <rPr>
        <b/>
        <sz val="10"/>
        <rFont val="Arial"/>
        <family val="2"/>
      </rPr>
      <t>, H=7.5m, N=773W, 230V, DN40 vai ekvivalenta montāža</t>
    </r>
  </si>
  <si>
    <t>Drošības vārsta DSV 20-2.5H vai ekvivalenta uzstādīšana</t>
  </si>
  <si>
    <t>Regulēšanas vārsts ar motoru VFG2, DN65, Kvs=63m3/h , AMV435 (Danfoss) 220V vai ekvivalents uzstādīšana</t>
  </si>
  <si>
    <t>Regulēšanas vārsts ar motoru VRV2, DN25, Kvs=10m3/h , AMV435 (Danfoss) 220V  vai ekvivalents uzstādīšana</t>
  </si>
  <si>
    <t>Diferenciala spiediena starpība regulatora AVPA, DN50, Kvs25, 0,2-1,0bar, PN16 vai ekvivalenta uzstādīšana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</si>
</sst>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_-;\-* #,##0.00\ _€_-;_-* &quot;-&quot;??\ _€_-;_-@_-"/>
  </numFmts>
  <fonts count="60">
    <font>
      <sz val="10"/>
      <name val="Arial"/>
      <family val="0"/>
    </font>
    <font>
      <sz val="11"/>
      <color indexed="8"/>
      <name val="Calibri"/>
      <family val="2"/>
    </font>
    <font>
      <b/>
      <sz val="10"/>
      <name val="Arial"/>
      <family val="2"/>
    </font>
    <font>
      <sz val="8"/>
      <name val="Arial"/>
      <family val="2"/>
    </font>
    <font>
      <i/>
      <sz val="10"/>
      <name val="Arial"/>
      <family val="2"/>
    </font>
    <font>
      <b/>
      <sz val="11"/>
      <name val="Arial"/>
      <family val="2"/>
    </font>
    <font>
      <vertAlign val="superscript"/>
      <sz val="12"/>
      <name val="Times New Roman"/>
      <family val="1"/>
    </font>
    <font>
      <i/>
      <vertAlign val="superscript"/>
      <sz val="10"/>
      <name val="Arial"/>
      <family val="2"/>
    </font>
    <font>
      <sz val="11"/>
      <name val="Calibri"/>
      <family val="2"/>
    </font>
    <font>
      <vertAlign val="superscript"/>
      <sz val="10"/>
      <name val="Arial"/>
      <family val="2"/>
    </font>
    <font>
      <sz val="10"/>
      <name val="Calibri"/>
      <family val="2"/>
    </font>
    <font>
      <b/>
      <i/>
      <sz val="10"/>
      <name val="Arial"/>
      <family val="2"/>
    </font>
    <font>
      <sz val="10"/>
      <name val="Helv"/>
      <family val="0"/>
    </font>
    <font>
      <sz val="8"/>
      <color indexed="10"/>
      <name val="Arial"/>
      <family val="2"/>
    </font>
    <font>
      <b/>
      <vertAlign val="superscript"/>
      <sz val="10"/>
      <name val="Arial"/>
      <family val="2"/>
    </font>
    <font>
      <sz val="11"/>
      <color indexed="9"/>
      <name val="Calibri"/>
      <family val="2"/>
    </font>
    <font>
      <b/>
      <sz val="10"/>
      <color indexed="8"/>
      <name val="Arial"/>
      <family val="2"/>
    </font>
    <font>
      <b/>
      <vertAlign val="superscript"/>
      <sz val="10"/>
      <color indexed="8"/>
      <name val="Arial"/>
      <family val="2"/>
    </font>
    <font>
      <b/>
      <sz val="10"/>
      <name val="Calibri"/>
      <family val="2"/>
    </font>
    <font>
      <i/>
      <sz val="10"/>
      <color indexed="8"/>
      <name val="Arial"/>
      <family val="2"/>
    </font>
    <font>
      <sz val="10"/>
      <color indexed="8"/>
      <name val="Arial"/>
      <family val="2"/>
    </font>
    <font>
      <b/>
      <sz val="10"/>
      <name val="LT Arial"/>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5"/>
      <name val="Arial"/>
      <family val="2"/>
    </font>
    <font>
      <i/>
      <sz val="8.5"/>
      <name val="Arial"/>
      <family val="2"/>
    </font>
    <font>
      <sz val="12"/>
      <name val="Arial"/>
      <family val="2"/>
    </font>
    <font>
      <sz val="11"/>
      <name val="Arial"/>
      <family val="2"/>
    </font>
    <font>
      <b/>
      <i/>
      <sz val="11"/>
      <name val="Arial"/>
      <family val="2"/>
    </font>
    <font>
      <sz val="11"/>
      <color indexed="17"/>
      <name val="Calibri"/>
      <family val="2"/>
    </font>
    <font>
      <sz val="18"/>
      <color indexed="56"/>
      <name val="Cambria"/>
      <family val="2"/>
    </font>
    <font>
      <sz val="11"/>
      <color theme="1"/>
      <name val="Calibri"/>
      <family val="2"/>
    </font>
    <font>
      <b/>
      <sz val="11"/>
      <color rgb="FFFA7D00"/>
      <name val="Calibri"/>
      <family val="2"/>
    </font>
    <font>
      <sz val="11"/>
      <color rgb="FFFF0000"/>
      <name val="Calibri"/>
      <family val="2"/>
    </font>
    <font>
      <sz val="11"/>
      <color rgb="FF006100"/>
      <name val="Calibri"/>
      <family val="2"/>
    </font>
    <font>
      <sz val="11"/>
      <color rgb="FF3F3F76"/>
      <name val="Calibri"/>
      <family val="2"/>
    </font>
    <font>
      <sz val="11"/>
      <color theme="0"/>
      <name val="Calibri"/>
      <family val="2"/>
    </font>
    <font>
      <b/>
      <sz val="11"/>
      <color rgb="FF3F3F3F"/>
      <name val="Calibri"/>
      <family val="2"/>
    </font>
    <font>
      <b/>
      <sz val="11"/>
      <color theme="1"/>
      <name val="Calibri"/>
      <family val="2"/>
    </font>
    <font>
      <sz val="11"/>
      <color rgb="FF9C57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7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thin"/>
      <bottom style="thin"/>
    </border>
    <border>
      <left style="thin"/>
      <right style="thin"/>
      <top style="thin"/>
      <bottom style="double"/>
    </border>
    <border>
      <left style="thin"/>
      <right style="thin"/>
      <top style="medium"/>
      <bottom style="medium"/>
    </border>
    <border>
      <left style="thin"/>
      <right/>
      <top style="thin"/>
      <bottom style="double"/>
    </border>
    <border>
      <left style="thin"/>
      <right style="thin"/>
      <top/>
      <bottom style="thin"/>
    </border>
    <border>
      <left style="medium"/>
      <right style="thin"/>
      <top style="medium"/>
      <bottom style="medium"/>
    </border>
    <border>
      <left/>
      <right/>
      <top style="double"/>
      <bottom/>
    </border>
    <border>
      <left style="thin"/>
      <right style="thin"/>
      <top>
        <color indexed="63"/>
      </top>
      <bottom/>
    </border>
    <border>
      <left/>
      <right/>
      <top style="medium"/>
      <bottom>
        <color indexed="63"/>
      </bottom>
    </border>
    <border>
      <left>
        <color indexed="63"/>
      </left>
      <right style="thin"/>
      <top>
        <color indexed="63"/>
      </top>
      <bottom style="thin"/>
    </border>
    <border>
      <left>
        <color indexed="63"/>
      </left>
      <right style="thin"/>
      <top style="thin"/>
      <bottom style="thin"/>
    </border>
    <border>
      <left style="thin"/>
      <right style="medium"/>
      <top style="medium"/>
      <bottom style="medium"/>
    </border>
    <border>
      <left style="medium"/>
      <right>
        <color indexed="63"/>
      </right>
      <top style="medium"/>
      <bottom>
        <color indexed="63"/>
      </bottom>
    </border>
    <border>
      <left style="thin"/>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thin"/>
      <top style="thin"/>
      <bottom style="medium"/>
    </border>
    <border>
      <left/>
      <right/>
      <top/>
      <bottom style="double"/>
    </border>
    <border>
      <left style="medium"/>
      <right/>
      <top>
        <color indexed="63"/>
      </top>
      <bottom style="medium"/>
    </border>
    <border>
      <left/>
      <right/>
      <top>
        <color indexed="63"/>
      </top>
      <bottom style="medium"/>
    </border>
    <border>
      <left/>
      <right style="medium"/>
      <top>
        <color indexed="63"/>
      </top>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color indexed="63"/>
      </top>
      <bottom style="medium"/>
    </border>
    <border>
      <left style="thin"/>
      <right style="thin"/>
      <top/>
      <bottom style="medium"/>
    </border>
    <border>
      <left style="thin"/>
      <right/>
      <top style="thin"/>
      <bottom style="thin"/>
    </border>
    <border>
      <left>
        <color indexed="63"/>
      </left>
      <right>
        <color indexed="63"/>
      </right>
      <top style="thin"/>
      <bottom style="thin"/>
    </border>
    <border>
      <left style="thin"/>
      <right style="thin"/>
      <top style="medium"/>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5" fillId="34"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51" borderId="0" applyNumberFormat="0" applyBorder="0" applyAlignment="0" applyProtection="0"/>
    <xf numFmtId="0" fontId="44" fillId="52" borderId="1" applyNumberFormat="0" applyAlignment="0" applyProtection="0"/>
    <xf numFmtId="0" fontId="22" fillId="3" borderId="0" applyNumberFormat="0" applyBorder="0" applyAlignment="0" applyProtection="0"/>
    <xf numFmtId="0" fontId="45" fillId="0" borderId="0" applyNumberFormat="0" applyFill="0" applyBorder="0" applyAlignment="0" applyProtection="0"/>
    <xf numFmtId="0" fontId="23" fillId="53" borderId="2" applyNumberFormat="0" applyAlignment="0" applyProtection="0"/>
    <xf numFmtId="0" fontId="24" fillId="54" borderId="3" applyNumberFormat="0" applyAlignment="0" applyProtection="0"/>
    <xf numFmtId="43" fontId="0" fillId="0" borderId="0" applyFont="0" applyFill="0" applyBorder="0" applyAlignment="0" applyProtection="0"/>
    <xf numFmtId="0" fontId="25" fillId="0" borderId="0" applyNumberFormat="0" applyFill="0" applyBorder="0" applyAlignment="0" applyProtection="0"/>
    <xf numFmtId="0" fontId="46" fillId="55"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47" fillId="56" borderId="1" applyNumberFormat="0" applyAlignment="0" applyProtection="0"/>
    <xf numFmtId="0" fontId="29" fillId="7" borderId="2" applyNumberFormat="0" applyAlignment="0" applyProtection="0"/>
    <xf numFmtId="0" fontId="48"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48" fillId="60"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49" fillId="52" borderId="7" applyNumberFormat="0" applyAlignment="0" applyProtection="0"/>
    <xf numFmtId="170"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0" fillId="0" borderId="8" applyNumberFormat="0" applyFill="0" applyAlignment="0" applyProtection="0"/>
    <xf numFmtId="0" fontId="46" fillId="55" borderId="0" applyNumberFormat="0" applyBorder="0" applyAlignment="0" applyProtection="0"/>
    <xf numFmtId="0" fontId="30" fillId="0" borderId="9" applyNumberFormat="0" applyFill="0" applyAlignment="0" applyProtection="0"/>
    <xf numFmtId="0" fontId="51" fillId="63" borderId="0" applyNumberFormat="0" applyBorder="0" applyAlignment="0" applyProtection="0"/>
    <xf numFmtId="0" fontId="31" fillId="6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1" fillId="0" borderId="0">
      <alignment/>
      <protection/>
    </xf>
    <xf numFmtId="0" fontId="0" fillId="0" borderId="0">
      <alignment/>
      <protection/>
    </xf>
    <xf numFmtId="0" fontId="1" fillId="0" borderId="0">
      <alignment/>
      <protection/>
    </xf>
    <xf numFmtId="0" fontId="12" fillId="0" borderId="0">
      <alignment/>
      <protection/>
    </xf>
    <xf numFmtId="0" fontId="52" fillId="0" borderId="0" applyNumberFormat="0" applyFill="0" applyBorder="0" applyAlignment="0" applyProtection="0"/>
    <xf numFmtId="0" fontId="0" fillId="65" borderId="10" applyNumberFormat="0" applyAlignment="0" applyProtection="0"/>
    <xf numFmtId="0" fontId="32" fillId="53" borderId="1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3" fillId="0" borderId="0" applyNumberFormat="0" applyFill="0" applyBorder="0" applyAlignment="0" applyProtection="0"/>
    <xf numFmtId="0" fontId="54" fillId="66" borderId="12" applyNumberFormat="0" applyAlignment="0" applyProtection="0"/>
    <xf numFmtId="0" fontId="0" fillId="67" borderId="13" applyNumberFormat="0" applyFont="0" applyAlignment="0" applyProtection="0"/>
    <xf numFmtId="9" fontId="0" fillId="0" borderId="0" applyFont="0" applyFill="0" applyBorder="0" applyAlignment="0" applyProtection="0"/>
    <xf numFmtId="0" fontId="55" fillId="0" borderId="14" applyNumberFormat="0" applyFill="0" applyAlignment="0" applyProtection="0"/>
    <xf numFmtId="0" fontId="56" fillId="68" borderId="0" applyNumberFormat="0" applyBorder="0" applyAlignment="0" applyProtection="0"/>
    <xf numFmtId="0" fontId="12" fillId="0" borderId="0">
      <alignment/>
      <protection/>
    </xf>
    <xf numFmtId="0" fontId="33" fillId="0" borderId="0" applyNumberFormat="0" applyFill="0" applyBorder="0" applyAlignment="0" applyProtection="0"/>
    <xf numFmtId="0" fontId="34" fillId="0" borderId="15"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7" fillId="0" borderId="16" applyNumberFormat="0" applyFill="0" applyAlignment="0" applyProtection="0"/>
    <xf numFmtId="0" fontId="58" fillId="0" borderId="17" applyNumberFormat="0" applyFill="0" applyAlignment="0" applyProtection="0"/>
    <xf numFmtId="0" fontId="59" fillId="0" borderId="18" applyNumberFormat="0" applyFill="0" applyAlignment="0" applyProtection="0"/>
    <xf numFmtId="0" fontId="59"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12" fillId="0" borderId="0">
      <alignment/>
      <protection/>
    </xf>
  </cellStyleXfs>
  <cellXfs count="210">
    <xf numFmtId="0" fontId="0" fillId="0" borderId="0" xfId="0" applyAlignment="1">
      <alignment/>
    </xf>
    <xf numFmtId="0" fontId="0" fillId="0" borderId="0" xfId="0" applyFont="1" applyAlignment="1">
      <alignment vertical="center"/>
    </xf>
    <xf numFmtId="0" fontId="2" fillId="0" borderId="0" xfId="0" applyFont="1" applyAlignment="1">
      <alignment vertical="center"/>
    </xf>
    <xf numFmtId="0" fontId="4" fillId="0" borderId="19" xfId="0" applyFont="1" applyBorder="1" applyAlignment="1">
      <alignment horizontal="right" wrapText="1"/>
    </xf>
    <xf numFmtId="0" fontId="0" fillId="0" borderId="0" xfId="0" applyFont="1" applyAlignment="1">
      <alignment vertical="center"/>
    </xf>
    <xf numFmtId="0" fontId="0" fillId="0" borderId="0" xfId="0" applyFont="1" applyAlignment="1">
      <alignment/>
    </xf>
    <xf numFmtId="2" fontId="4" fillId="0" borderId="19" xfId="0" applyNumberFormat="1" applyFont="1" applyBorder="1" applyAlignment="1">
      <alignment horizontal="center" vertical="center"/>
    </xf>
    <xf numFmtId="0" fontId="0" fillId="0" borderId="0" xfId="0" applyFont="1" applyAlignment="1">
      <alignment horizontal="right" vertical="center"/>
    </xf>
    <xf numFmtId="0" fontId="3" fillId="0" borderId="0" xfId="0" applyFont="1" applyAlignment="1">
      <alignment vertical="center"/>
    </xf>
    <xf numFmtId="2" fontId="2" fillId="0" borderId="19" xfId="0" applyNumberFormat="1" applyFont="1" applyBorder="1" applyAlignment="1">
      <alignment horizontal="center" vertical="center"/>
    </xf>
    <xf numFmtId="2" fontId="4" fillId="0" borderId="20" xfId="0" applyNumberFormat="1" applyFont="1" applyBorder="1" applyAlignment="1">
      <alignment horizontal="right" wrapText="1"/>
    </xf>
    <xf numFmtId="2" fontId="4" fillId="0" borderId="20" xfId="0" applyNumberFormat="1" applyFont="1" applyBorder="1" applyAlignment="1">
      <alignment horizontal="center" vertical="center"/>
    </xf>
    <xf numFmtId="0" fontId="0" fillId="0" borderId="21" xfId="0" applyFont="1" applyBorder="1" applyAlignment="1">
      <alignment horizontal="center" vertical="center"/>
    </xf>
    <xf numFmtId="2" fontId="4" fillId="0" borderId="22" xfId="0" applyNumberFormat="1" applyFont="1" applyBorder="1" applyAlignment="1">
      <alignment horizontal="center" vertical="center"/>
    </xf>
    <xf numFmtId="0" fontId="2" fillId="0" borderId="19" xfId="106" applyFont="1" applyBorder="1" applyAlignment="1">
      <alignment horizontal="left" vertical="center" wrapText="1"/>
      <protection/>
    </xf>
    <xf numFmtId="0" fontId="4" fillId="0" borderId="19" xfId="0" applyFont="1" applyBorder="1" applyAlignment="1">
      <alignment horizontal="center" vertical="center"/>
    </xf>
    <xf numFmtId="0" fontId="2" fillId="0" borderId="19" xfId="109" applyFont="1" applyBorder="1" applyAlignment="1">
      <alignment horizontal="center" vertical="center"/>
      <protection/>
    </xf>
    <xf numFmtId="0" fontId="2" fillId="0" borderId="23" xfId="106" applyFont="1" applyBorder="1" applyAlignment="1">
      <alignment horizontal="left" wrapText="1"/>
      <protection/>
    </xf>
    <xf numFmtId="0" fontId="2" fillId="0" borderId="19" xfId="106" applyFont="1" applyBorder="1" applyAlignment="1">
      <alignment horizontal="center"/>
      <protection/>
    </xf>
    <xf numFmtId="0" fontId="2" fillId="0" borderId="23" xfId="106" applyFont="1" applyBorder="1" applyAlignment="1">
      <alignment horizontal="left" vertical="center" wrapText="1"/>
      <protection/>
    </xf>
    <xf numFmtId="2" fontId="3" fillId="0" borderId="0" xfId="0" applyNumberFormat="1" applyFont="1" applyAlignment="1">
      <alignment vertical="center"/>
    </xf>
    <xf numFmtId="0" fontId="2" fillId="0" borderId="19" xfId="0" applyFont="1" applyBorder="1" applyAlignment="1">
      <alignment horizontal="center" vertical="center"/>
    </xf>
    <xf numFmtId="0" fontId="4" fillId="0" borderId="19" xfId="0" applyFont="1" applyBorder="1" applyAlignment="1">
      <alignment horizontal="right" vertical="center" wrapText="1"/>
    </xf>
    <xf numFmtId="0" fontId="4" fillId="0" borderId="19" xfId="0" applyFont="1" applyBorder="1" applyAlignment="1">
      <alignment horizontal="center" vertical="center" wrapText="1"/>
    </xf>
    <xf numFmtId="0" fontId="0" fillId="0" borderId="24" xfId="0" applyFont="1" applyBorder="1" applyAlignment="1">
      <alignment horizontal="center" vertical="center"/>
    </xf>
    <xf numFmtId="0" fontId="5" fillId="0" borderId="23" xfId="0" applyFont="1" applyBorder="1" applyAlignment="1">
      <alignment horizontal="center" vertical="center" wrapText="1"/>
    </xf>
    <xf numFmtId="0" fontId="8" fillId="0" borderId="19" xfId="82" applyFont="1" applyFill="1" applyBorder="1" applyAlignment="1">
      <alignment horizontal="center" vertical="center"/>
    </xf>
    <xf numFmtId="0" fontId="8" fillId="0" borderId="20" xfId="82" applyFont="1" applyFill="1" applyBorder="1" applyAlignment="1">
      <alignment horizontal="center" vertical="center"/>
    </xf>
    <xf numFmtId="0" fontId="13" fillId="0" borderId="0" xfId="0" applyFont="1" applyAlignment="1">
      <alignment vertical="center"/>
    </xf>
    <xf numFmtId="0" fontId="4" fillId="0" borderId="23" xfId="0" applyFont="1" applyBorder="1" applyAlignment="1">
      <alignment horizontal="right" vertical="center" wrapText="1"/>
    </xf>
    <xf numFmtId="2" fontId="4" fillId="0" borderId="19" xfId="0" applyNumberFormat="1" applyFont="1" applyBorder="1" applyAlignment="1">
      <alignment horizontal="right" wrapText="1"/>
    </xf>
    <xf numFmtId="0" fontId="4" fillId="0" borderId="19" xfId="0" applyFont="1" applyBorder="1" applyAlignment="1">
      <alignment horizontal="right" vertical="center"/>
    </xf>
    <xf numFmtId="0" fontId="2" fillId="69" borderId="23" xfId="106" applyFont="1" applyFill="1" applyBorder="1" applyAlignment="1">
      <alignment horizontal="left" wrapText="1"/>
      <protection/>
    </xf>
    <xf numFmtId="0" fontId="2" fillId="69" borderId="19" xfId="109" applyFont="1" applyFill="1" applyBorder="1" applyAlignment="1">
      <alignment horizontal="center" vertical="center"/>
      <protection/>
    </xf>
    <xf numFmtId="2" fontId="2" fillId="69" borderId="19" xfId="0" applyNumberFormat="1" applyFont="1" applyFill="1" applyBorder="1" applyAlignment="1">
      <alignment horizontal="center" vertical="center"/>
    </xf>
    <xf numFmtId="0" fontId="2" fillId="69" borderId="19" xfId="106" applyFont="1" applyFill="1" applyBorder="1" applyAlignment="1">
      <alignment horizontal="left" vertical="center" wrapText="1"/>
      <protection/>
    </xf>
    <xf numFmtId="0" fontId="2" fillId="69" borderId="23" xfId="106" applyFont="1" applyFill="1" applyBorder="1" applyAlignment="1">
      <alignment horizontal="left" vertical="center" wrapText="1"/>
      <protection/>
    </xf>
    <xf numFmtId="0" fontId="4" fillId="69" borderId="19" xfId="0" applyFont="1" applyFill="1" applyBorder="1" applyAlignment="1">
      <alignment horizontal="right" wrapText="1"/>
    </xf>
    <xf numFmtId="0" fontId="4" fillId="69" borderId="19" xfId="0" applyFont="1" applyFill="1" applyBorder="1" applyAlignment="1">
      <alignment horizontal="center" vertical="center"/>
    </xf>
    <xf numFmtId="0" fontId="2" fillId="0" borderId="19" xfId="0" applyFont="1" applyBorder="1" applyAlignment="1">
      <alignment vertical="center" wrapText="1"/>
    </xf>
    <xf numFmtId="170" fontId="2" fillId="0" borderId="19" xfId="96" applyFont="1" applyBorder="1" applyAlignment="1">
      <alignment horizontal="center" vertical="center"/>
    </xf>
    <xf numFmtId="0" fontId="2" fillId="0" borderId="19" xfId="0" applyFont="1" applyBorder="1" applyAlignment="1">
      <alignment horizontal="left" vertical="center" wrapText="1"/>
    </xf>
    <xf numFmtId="0" fontId="19" fillId="0" borderId="19" xfId="0" applyFont="1" applyBorder="1" applyAlignment="1">
      <alignment horizontal="right" vertical="center" wrapText="1"/>
    </xf>
    <xf numFmtId="0" fontId="16" fillId="0" borderId="19" xfId="0" applyFont="1" applyBorder="1" applyAlignment="1">
      <alignment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center"/>
    </xf>
    <xf numFmtId="0" fontId="4" fillId="69" borderId="19" xfId="0" applyFont="1" applyFill="1" applyBorder="1" applyAlignment="1">
      <alignment horizontal="center" vertical="center" wrapText="1"/>
    </xf>
    <xf numFmtId="0" fontId="2" fillId="0" borderId="19" xfId="110" applyFont="1" applyBorder="1" applyAlignment="1">
      <alignment vertical="center" wrapText="1"/>
      <protection/>
    </xf>
    <xf numFmtId="0" fontId="19" fillId="0" borderId="19" xfId="110" applyFont="1" applyBorder="1" applyAlignment="1">
      <alignment horizontal="right" wrapText="1"/>
      <protection/>
    </xf>
    <xf numFmtId="0" fontId="4" fillId="0" borderId="19" xfId="110" applyFont="1" applyBorder="1" applyAlignment="1">
      <alignment horizontal="center"/>
      <protection/>
    </xf>
    <xf numFmtId="0" fontId="2" fillId="0" borderId="19" xfId="0" applyFont="1" applyBorder="1" applyAlignment="1">
      <alignment horizontal="center" vertical="center" wrapText="1"/>
    </xf>
    <xf numFmtId="0" fontId="19" fillId="0" borderId="19" xfId="0" applyFont="1" applyBorder="1" applyAlignment="1">
      <alignment horizontal="right" vertical="center"/>
    </xf>
    <xf numFmtId="0" fontId="4" fillId="0" borderId="19" xfId="0" applyFont="1" applyBorder="1" applyAlignment="1">
      <alignment horizontal="center" vertical="center" wrapText="1"/>
    </xf>
    <xf numFmtId="0" fontId="16" fillId="69" borderId="19" xfId="0" applyFont="1" applyFill="1" applyBorder="1" applyAlignment="1">
      <alignment horizontal="center" vertical="center" wrapText="1"/>
    </xf>
    <xf numFmtId="0" fontId="2" fillId="0" borderId="19" xfId="106" applyFont="1" applyBorder="1" applyAlignment="1">
      <alignment horizontal="center" vertical="center" wrapText="1"/>
      <protection/>
    </xf>
    <xf numFmtId="0" fontId="2" fillId="0" borderId="19" xfId="118" applyFont="1" applyBorder="1" applyAlignment="1">
      <alignment horizontal="left" vertical="center" wrapText="1"/>
      <protection/>
    </xf>
    <xf numFmtId="0" fontId="2" fillId="0" borderId="19" xfId="118" applyFont="1" applyBorder="1" applyAlignment="1">
      <alignment horizontal="center" vertical="center" wrapText="1"/>
      <protection/>
    </xf>
    <xf numFmtId="0" fontId="2" fillId="0" borderId="19" xfId="0" applyFont="1" applyBorder="1" applyAlignment="1">
      <alignment horizontal="left" wrapText="1"/>
    </xf>
    <xf numFmtId="0" fontId="4" fillId="0" borderId="23" xfId="113" applyFont="1" applyBorder="1" applyAlignment="1">
      <alignment horizontal="right" wrapText="1" shrinkToFit="1"/>
      <protection/>
    </xf>
    <xf numFmtId="0" fontId="4" fillId="0" borderId="23" xfId="113" applyFont="1" applyBorder="1" applyAlignment="1">
      <alignment horizontal="center" vertical="center"/>
      <protection/>
    </xf>
    <xf numFmtId="2" fontId="4" fillId="0" borderId="23" xfId="113" applyNumberFormat="1" applyFont="1" applyBorder="1" applyAlignment="1">
      <alignment horizontal="center" vertical="center"/>
      <protection/>
    </xf>
    <xf numFmtId="0" fontId="21" fillId="0" borderId="23" xfId="0" applyFont="1" applyBorder="1" applyAlignment="1">
      <alignment vertical="center" wrapText="1"/>
    </xf>
    <xf numFmtId="0" fontId="2" fillId="0" borderId="23" xfId="106" applyFont="1" applyBorder="1" applyAlignment="1">
      <alignment horizontal="center"/>
      <protection/>
    </xf>
    <xf numFmtId="2" fontId="2" fillId="0" borderId="23" xfId="106" applyNumberFormat="1" applyFont="1" applyBorder="1" applyAlignment="1">
      <alignment horizontal="center"/>
      <protection/>
    </xf>
    <xf numFmtId="0" fontId="16" fillId="0" borderId="19" xfId="0" applyFont="1" applyBorder="1" applyAlignment="1">
      <alignment horizontal="left" vertical="center" wrapText="1"/>
    </xf>
    <xf numFmtId="0" fontId="4" fillId="69" borderId="23" xfId="0" applyFont="1" applyFill="1" applyBorder="1" applyAlignment="1">
      <alignment horizontal="right" vertical="center" wrapText="1"/>
    </xf>
    <xf numFmtId="0" fontId="2" fillId="69" borderId="23" xfId="0" applyFont="1" applyFill="1" applyBorder="1" applyAlignment="1">
      <alignment horizontal="left" vertical="center" wrapText="1"/>
    </xf>
    <xf numFmtId="0" fontId="2" fillId="69" borderId="19" xfId="0" applyFont="1" applyFill="1" applyBorder="1" applyAlignment="1">
      <alignment horizontal="left" vertical="center" wrapText="1"/>
    </xf>
    <xf numFmtId="0" fontId="4" fillId="69" borderId="23" xfId="0" applyFont="1" applyFill="1" applyBorder="1" applyAlignment="1">
      <alignment horizontal="center" vertical="center" wrapText="1"/>
    </xf>
    <xf numFmtId="2" fontId="2" fillId="0" borderId="23" xfId="0" applyNumberFormat="1" applyFont="1" applyBorder="1" applyAlignment="1">
      <alignment horizontal="center" vertical="center"/>
    </xf>
    <xf numFmtId="0" fontId="2" fillId="0" borderId="23" xfId="109" applyFont="1" applyBorder="1" applyAlignment="1">
      <alignment horizontal="center" vertical="center"/>
      <protection/>
    </xf>
    <xf numFmtId="0" fontId="4" fillId="0" borderId="19" xfId="121" applyFont="1" applyBorder="1" applyAlignment="1">
      <alignment horizontal="center"/>
      <protection/>
    </xf>
    <xf numFmtId="0" fontId="4" fillId="0" borderId="19" xfId="121" applyFont="1" applyBorder="1" applyAlignment="1">
      <alignment horizontal="right" vertical="center" wrapText="1"/>
      <protection/>
    </xf>
    <xf numFmtId="0" fontId="4" fillId="0" borderId="19" xfId="113" applyFont="1" applyBorder="1" applyAlignment="1">
      <alignment horizontal="center" wrapText="1" shrinkToFit="1"/>
      <protection/>
    </xf>
    <xf numFmtId="0" fontId="16" fillId="0" borderId="23" xfId="0" applyFont="1" applyBorder="1" applyAlignment="1">
      <alignment wrapText="1"/>
    </xf>
    <xf numFmtId="0" fontId="2" fillId="0" borderId="23" xfId="0" applyFont="1" applyBorder="1" applyAlignment="1">
      <alignment horizontal="center"/>
    </xf>
    <xf numFmtId="0" fontId="16" fillId="0" borderId="19" xfId="0" applyFont="1" applyBorder="1" applyAlignment="1">
      <alignment wrapText="1"/>
    </xf>
    <xf numFmtId="0" fontId="2" fillId="0" borderId="19" xfId="0" applyFont="1" applyBorder="1" applyAlignment="1">
      <alignment horizontal="center"/>
    </xf>
    <xf numFmtId="0" fontId="2" fillId="0" borderId="19" xfId="0" applyFont="1" applyBorder="1" applyAlignment="1">
      <alignment wrapText="1"/>
    </xf>
    <xf numFmtId="0" fontId="2" fillId="0" borderId="19" xfId="0" applyFont="1" applyBorder="1" applyAlignment="1">
      <alignment horizontal="center"/>
    </xf>
    <xf numFmtId="0" fontId="2" fillId="0" borderId="19" xfId="0" applyFont="1" applyBorder="1" applyAlignment="1">
      <alignment horizontal="center" vertical="center" wrapText="1"/>
    </xf>
    <xf numFmtId="0" fontId="2" fillId="69" borderId="19" xfId="0" applyFont="1" applyFill="1" applyBorder="1" applyAlignment="1">
      <alignment horizontal="center" vertical="center" wrapText="1"/>
    </xf>
    <xf numFmtId="0" fontId="16" fillId="69" borderId="19" xfId="118" applyFont="1" applyFill="1" applyBorder="1" applyAlignment="1">
      <alignment vertical="center" wrapText="1"/>
      <protection/>
    </xf>
    <xf numFmtId="0" fontId="2" fillId="69" borderId="19" xfId="0" applyFont="1" applyFill="1" applyBorder="1" applyAlignment="1">
      <alignment horizontal="center" vertical="center"/>
    </xf>
    <xf numFmtId="0" fontId="4" fillId="0" borderId="19" xfId="0" applyFont="1" applyBorder="1" applyAlignment="1">
      <alignment horizontal="center"/>
    </xf>
    <xf numFmtId="0" fontId="19" fillId="0" borderId="19" xfId="0" applyFont="1" applyBorder="1" applyAlignment="1">
      <alignment horizontal="right"/>
    </xf>
    <xf numFmtId="0" fontId="19" fillId="69" borderId="19" xfId="0" applyFont="1" applyFill="1" applyBorder="1" applyAlignment="1">
      <alignment horizontal="center" vertical="center" wrapText="1"/>
    </xf>
    <xf numFmtId="0" fontId="19" fillId="69" borderId="23" xfId="0" applyFont="1" applyFill="1" applyBorder="1" applyAlignment="1">
      <alignment horizontal="center" vertical="center" wrapText="1"/>
    </xf>
    <xf numFmtId="0" fontId="4" fillId="69" borderId="19" xfId="0" applyFont="1" applyFill="1" applyBorder="1" applyAlignment="1">
      <alignment horizontal="right" vertical="center" wrapText="1"/>
    </xf>
    <xf numFmtId="0" fontId="2" fillId="0" borderId="19" xfId="106" applyFont="1" applyBorder="1" applyAlignment="1">
      <alignment vertical="center" wrapText="1"/>
      <protection/>
    </xf>
    <xf numFmtId="0" fontId="2" fillId="0" borderId="19" xfId="106" applyFont="1" applyBorder="1" applyAlignment="1">
      <alignment horizontal="left" wrapText="1"/>
      <protection/>
    </xf>
    <xf numFmtId="49" fontId="4" fillId="0" borderId="19" xfId="0" applyNumberFormat="1" applyFont="1" applyBorder="1" applyAlignment="1">
      <alignment horizontal="center" vertical="center"/>
    </xf>
    <xf numFmtId="0" fontId="2" fillId="69" borderId="19" xfId="0" applyFont="1" applyFill="1" applyBorder="1" applyAlignment="1">
      <alignment horizontal="center"/>
    </xf>
    <xf numFmtId="0" fontId="3" fillId="69" borderId="0" xfId="0" applyFont="1" applyFill="1" applyAlignment="1">
      <alignment vertical="center"/>
    </xf>
    <xf numFmtId="0" fontId="2" fillId="69" borderId="0" xfId="0" applyFont="1" applyFill="1" applyAlignment="1">
      <alignment vertical="center"/>
    </xf>
    <xf numFmtId="0" fontId="0" fillId="0" borderId="0" xfId="104" applyAlignment="1">
      <alignment vertical="center" wrapText="1"/>
      <protection/>
    </xf>
    <xf numFmtId="0" fontId="0" fillId="0" borderId="0" xfId="104" applyAlignment="1">
      <alignment vertical="center"/>
      <protection/>
    </xf>
    <xf numFmtId="0" fontId="5" fillId="0" borderId="25" xfId="0" applyFont="1" applyBorder="1" applyAlignment="1">
      <alignment wrapText="1"/>
    </xf>
    <xf numFmtId="0" fontId="5" fillId="0" borderId="0" xfId="0" applyFont="1" applyBorder="1" applyAlignment="1">
      <alignment wrapText="1"/>
    </xf>
    <xf numFmtId="0" fontId="0" fillId="0" borderId="0" xfId="0" applyFont="1" applyBorder="1" applyAlignment="1">
      <alignment vertical="center"/>
    </xf>
    <xf numFmtId="0" fontId="0" fillId="0" borderId="0" xfId="0" applyFont="1" applyBorder="1" applyAlignment="1">
      <alignment horizontal="center" vertical="center"/>
    </xf>
    <xf numFmtId="2" fontId="16" fillId="69" borderId="19" xfId="0" applyNumberFormat="1" applyFont="1" applyFill="1" applyBorder="1" applyAlignment="1">
      <alignment horizontal="center" vertical="center"/>
    </xf>
    <xf numFmtId="0" fontId="0" fillId="0" borderId="0" xfId="104" applyAlignment="1">
      <alignment horizontal="center" vertical="center" wrapText="1"/>
      <protection/>
    </xf>
    <xf numFmtId="0" fontId="2" fillId="69" borderId="19" xfId="106" applyFont="1" applyFill="1" applyBorder="1" applyAlignment="1">
      <alignment horizontal="left" wrapText="1"/>
      <protection/>
    </xf>
    <xf numFmtId="0" fontId="0" fillId="0" borderId="0" xfId="0" applyBorder="1" applyAlignment="1">
      <alignment/>
    </xf>
    <xf numFmtId="0" fontId="0" fillId="0" borderId="0" xfId="0" applyFont="1" applyBorder="1" applyAlignment="1">
      <alignment vertical="center"/>
    </xf>
    <xf numFmtId="0" fontId="18" fillId="0" borderId="0" xfId="0" applyFont="1" applyBorder="1" applyAlignment="1">
      <alignment horizontal="center" vertical="center" wrapText="1"/>
    </xf>
    <xf numFmtId="0" fontId="0" fillId="0" borderId="0" xfId="0" applyBorder="1" applyAlignment="1">
      <alignment horizont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69" borderId="0" xfId="0" applyFont="1" applyFill="1" applyBorder="1" applyAlignment="1">
      <alignment horizontal="center" vertical="center" wrapText="1"/>
    </xf>
    <xf numFmtId="0" fontId="2" fillId="0" borderId="0" xfId="0" applyFont="1" applyBorder="1" applyAlignment="1">
      <alignment horizontal="center"/>
    </xf>
    <xf numFmtId="0" fontId="1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4" fillId="69" borderId="0"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69" borderId="28" xfId="106" applyFont="1" applyFill="1" applyBorder="1" applyAlignment="1">
      <alignment horizontal="left" wrapText="1"/>
      <protection/>
    </xf>
    <xf numFmtId="0" fontId="2" fillId="0" borderId="29" xfId="0" applyFont="1" applyBorder="1" applyAlignment="1">
      <alignment horizontal="left" wrapText="1"/>
    </xf>
    <xf numFmtId="49" fontId="0" fillId="0" borderId="19" xfId="0" applyNumberFormat="1" applyBorder="1" applyAlignment="1">
      <alignment horizontal="center"/>
    </xf>
    <xf numFmtId="0" fontId="4" fillId="0" borderId="28" xfId="113" applyFont="1" applyBorder="1" applyAlignment="1">
      <alignment horizontal="right" wrapText="1" shrinkToFit="1"/>
      <protection/>
    </xf>
    <xf numFmtId="0" fontId="4" fillId="0" borderId="29" xfId="0" applyFont="1" applyBorder="1" applyAlignment="1">
      <alignment horizontal="right" vertical="center" wrapText="1"/>
    </xf>
    <xf numFmtId="0" fontId="2" fillId="69" borderId="29" xfId="0" applyFont="1" applyFill="1" applyBorder="1" applyAlignment="1">
      <alignment horizontal="left" vertical="center" wrapText="1"/>
    </xf>
    <xf numFmtId="0" fontId="4" fillId="69" borderId="28" xfId="0" applyFont="1" applyFill="1" applyBorder="1" applyAlignment="1">
      <alignment horizontal="right" vertical="center" wrapText="1"/>
    </xf>
    <xf numFmtId="0" fontId="2" fillId="69" borderId="28" xfId="0" applyFont="1" applyFill="1" applyBorder="1" applyAlignment="1">
      <alignment horizontal="left" vertical="center" wrapText="1"/>
    </xf>
    <xf numFmtId="0" fontId="4" fillId="0" borderId="29" xfId="121" applyFont="1" applyBorder="1" applyAlignment="1">
      <alignment horizontal="right" vertical="center" wrapText="1"/>
      <protection/>
    </xf>
    <xf numFmtId="0" fontId="2" fillId="0" borderId="28" xfId="106" applyFont="1" applyBorder="1" applyAlignment="1">
      <alignment horizontal="left" wrapText="1"/>
      <protection/>
    </xf>
    <xf numFmtId="0" fontId="4" fillId="0" borderId="29" xfId="0" applyFont="1" applyBorder="1" applyAlignment="1">
      <alignment horizontal="right" wrapText="1"/>
    </xf>
    <xf numFmtId="0" fontId="16" fillId="0" borderId="29" xfId="0" applyFont="1" applyBorder="1" applyAlignment="1">
      <alignment vertical="center" wrapText="1"/>
    </xf>
    <xf numFmtId="0" fontId="16" fillId="0" borderId="29" xfId="0" applyFont="1" applyBorder="1" applyAlignment="1">
      <alignment horizontal="left" vertical="center" wrapText="1"/>
    </xf>
    <xf numFmtId="0" fontId="19" fillId="0" borderId="29" xfId="0" applyFont="1" applyBorder="1" applyAlignment="1">
      <alignment horizontal="right" vertical="center" wrapText="1"/>
    </xf>
    <xf numFmtId="0" fontId="2" fillId="0" borderId="29" xfId="110" applyFont="1" applyBorder="1" applyAlignment="1">
      <alignment vertical="center" wrapText="1"/>
      <protection/>
    </xf>
    <xf numFmtId="0" fontId="19" fillId="0" borderId="29" xfId="110" applyFont="1" applyBorder="1" applyAlignment="1">
      <alignment horizontal="right" wrapText="1"/>
      <protection/>
    </xf>
    <xf numFmtId="0" fontId="2" fillId="0" borderId="29" xfId="0" applyFont="1" applyBorder="1" applyAlignment="1">
      <alignment vertical="center" wrapText="1"/>
    </xf>
    <xf numFmtId="0" fontId="19" fillId="0" borderId="29" xfId="0" applyFont="1" applyBorder="1" applyAlignment="1">
      <alignment horizontal="right" vertical="center"/>
    </xf>
    <xf numFmtId="0" fontId="21" fillId="0" borderId="28" xfId="0" applyFont="1" applyBorder="1" applyAlignment="1">
      <alignment vertical="center" wrapText="1"/>
    </xf>
    <xf numFmtId="49" fontId="39" fillId="69" borderId="19" xfId="106" applyNumberFormat="1" applyFont="1" applyFill="1" applyBorder="1" applyAlignment="1">
      <alignment horizontal="center" vertical="center" wrapText="1"/>
      <protection/>
    </xf>
    <xf numFmtId="2" fontId="4" fillId="0" borderId="19" xfId="113" applyNumberFormat="1" applyFont="1" applyBorder="1" applyAlignment="1">
      <alignment horizontal="center" vertical="center"/>
      <protection/>
    </xf>
    <xf numFmtId="2" fontId="2" fillId="0" borderId="19" xfId="106" applyNumberFormat="1" applyFont="1" applyBorder="1" applyAlignment="1">
      <alignment horizontal="center"/>
      <protection/>
    </xf>
    <xf numFmtId="0" fontId="11" fillId="0" borderId="19" xfId="0" applyFont="1" applyBorder="1" applyAlignment="1">
      <alignment horizontal="center" vertical="center"/>
    </xf>
    <xf numFmtId="2" fontId="0" fillId="0" borderId="19" xfId="0" applyNumberFormat="1" applyFont="1" applyBorder="1" applyAlignment="1">
      <alignment horizontal="center" vertical="center"/>
    </xf>
    <xf numFmtId="0" fontId="2" fillId="69" borderId="23" xfId="0" applyFont="1" applyFill="1" applyBorder="1" applyAlignment="1">
      <alignment horizontal="center" vertical="center" wrapText="1"/>
    </xf>
    <xf numFmtId="0" fontId="0" fillId="0" borderId="19" xfId="109" applyFont="1" applyBorder="1" applyAlignment="1">
      <alignment horizontal="center" vertical="center"/>
      <protection/>
    </xf>
    <xf numFmtId="0" fontId="11" fillId="69" borderId="19"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0" xfId="104" applyAlignment="1">
      <alignment horizontal="left" vertical="center" wrapText="1"/>
      <protection/>
    </xf>
    <xf numFmtId="0" fontId="8" fillId="0" borderId="23" xfId="82" applyFont="1" applyFill="1" applyBorder="1" applyAlignment="1">
      <alignment horizontal="center" vertical="center"/>
    </xf>
    <xf numFmtId="49" fontId="0" fillId="0" borderId="23" xfId="0" applyNumberFormat="1" applyBorder="1" applyAlignment="1">
      <alignment horizontal="center"/>
    </xf>
    <xf numFmtId="49" fontId="0" fillId="0" borderId="20" xfId="0" applyNumberFormat="1" applyBorder="1" applyAlignment="1">
      <alignment horizontal="center"/>
    </xf>
    <xf numFmtId="0" fontId="2" fillId="0" borderId="20" xfId="106" applyFont="1" applyBorder="1" applyAlignment="1">
      <alignment horizontal="left" wrapText="1"/>
      <protection/>
    </xf>
    <xf numFmtId="0" fontId="2" fillId="0" borderId="20" xfId="109" applyFont="1" applyBorder="1" applyAlignment="1">
      <alignment horizontal="center" vertical="center"/>
      <protection/>
    </xf>
    <xf numFmtId="2" fontId="2" fillId="0" borderId="20" xfId="0" applyNumberFormat="1" applyFont="1" applyBorder="1" applyAlignment="1">
      <alignment horizontal="center" vertical="center"/>
    </xf>
    <xf numFmtId="0" fontId="2" fillId="69" borderId="23" xfId="109" applyFont="1" applyFill="1" applyBorder="1" applyAlignment="1">
      <alignment horizontal="center" vertical="center"/>
      <protection/>
    </xf>
    <xf numFmtId="2" fontId="2" fillId="69" borderId="23" xfId="0" applyNumberFormat="1" applyFont="1" applyFill="1" applyBorder="1" applyAlignment="1">
      <alignment horizontal="center" vertical="center"/>
    </xf>
    <xf numFmtId="0" fontId="0" fillId="0" borderId="31" xfId="0" applyFont="1" applyBorder="1" applyAlignment="1">
      <alignment horizontal="center" vertical="center"/>
    </xf>
    <xf numFmtId="0" fontId="4" fillId="70" borderId="32" xfId="0" applyFont="1" applyFill="1" applyBorder="1" applyAlignment="1">
      <alignment horizontal="center" vertical="center" wrapText="1"/>
    </xf>
    <xf numFmtId="49" fontId="39" fillId="69" borderId="20" xfId="106" applyNumberFormat="1" applyFont="1" applyFill="1" applyBorder="1" applyAlignment="1">
      <alignment horizontal="center" vertical="center" wrapText="1"/>
      <protection/>
    </xf>
    <xf numFmtId="0" fontId="2" fillId="0" borderId="20" xfId="106" applyFont="1" applyBorder="1" applyAlignment="1">
      <alignment vertical="center" wrapText="1"/>
      <protection/>
    </xf>
    <xf numFmtId="0" fontId="2" fillId="69" borderId="20" xfId="0" applyFont="1" applyFill="1" applyBorder="1" applyAlignment="1">
      <alignment horizontal="center" vertical="center" wrapText="1"/>
    </xf>
    <xf numFmtId="0" fontId="2" fillId="0" borderId="20" xfId="0" applyFont="1" applyBorder="1" applyAlignment="1">
      <alignment horizontal="center" vertical="center" wrapText="1"/>
    </xf>
    <xf numFmtId="2" fontId="2" fillId="69" borderId="19" xfId="0" applyNumberFormat="1" applyFont="1" applyFill="1" applyBorder="1" applyAlignment="1">
      <alignment horizontal="center" vertical="center" wrapText="1"/>
    </xf>
    <xf numFmtId="0" fontId="2" fillId="0" borderId="23" xfId="106" applyFont="1" applyFill="1" applyBorder="1" applyAlignment="1">
      <alignment horizontal="left" vertical="center" wrapText="1"/>
      <protection/>
    </xf>
    <xf numFmtId="0" fontId="2" fillId="0" borderId="19" xfId="106" applyFont="1" applyFill="1" applyBorder="1" applyAlignment="1">
      <alignment horizontal="left" wrapText="1"/>
      <protection/>
    </xf>
    <xf numFmtId="2" fontId="2" fillId="0" borderId="19" xfId="0" applyNumberFormat="1" applyFont="1" applyFill="1" applyBorder="1" applyAlignment="1">
      <alignment horizontal="left" wrapText="1"/>
    </xf>
    <xf numFmtId="0" fontId="5" fillId="0" borderId="0" xfId="0" applyFont="1" applyBorder="1" applyAlignment="1">
      <alignment horizontal="center" wrapText="1"/>
    </xf>
    <xf numFmtId="0" fontId="11" fillId="70" borderId="33" xfId="0" applyFont="1" applyFill="1" applyBorder="1" applyAlignment="1">
      <alignment horizontal="center" vertical="center" wrapText="1"/>
    </xf>
    <xf numFmtId="0" fontId="11" fillId="70" borderId="34" xfId="0" applyFont="1" applyFill="1" applyBorder="1" applyAlignment="1">
      <alignment horizontal="center" vertical="center" wrapText="1"/>
    </xf>
    <xf numFmtId="0" fontId="11" fillId="70" borderId="35"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5" fillId="13" borderId="21"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33" xfId="0" applyFont="1" applyFill="1" applyBorder="1" applyAlignment="1">
      <alignment horizontal="center" vertical="center" wrapText="1"/>
    </xf>
    <xf numFmtId="0" fontId="5" fillId="13" borderId="34" xfId="0" applyFont="1" applyFill="1" applyBorder="1" applyAlignment="1">
      <alignment horizontal="center" vertical="center" wrapText="1"/>
    </xf>
    <xf numFmtId="0" fontId="5" fillId="13" borderId="35" xfId="0" applyFont="1" applyFill="1" applyBorder="1" applyAlignment="1">
      <alignment horizontal="center" vertical="center" wrapText="1"/>
    </xf>
    <xf numFmtId="0" fontId="0" fillId="0" borderId="36" xfId="0" applyFont="1" applyBorder="1" applyAlignment="1">
      <alignment horizontal="center" textRotation="90" wrapText="1"/>
    </xf>
    <xf numFmtId="0" fontId="0" fillId="0" borderId="37" xfId="0" applyFont="1" applyBorder="1" applyAlignment="1">
      <alignment horizontal="center" textRotation="90" wrapText="1"/>
    </xf>
    <xf numFmtId="0" fontId="38" fillId="0" borderId="38" xfId="0" applyFont="1" applyBorder="1" applyAlignment="1">
      <alignment horizontal="center" vertical="center"/>
    </xf>
    <xf numFmtId="0" fontId="11" fillId="70" borderId="39" xfId="0" applyFont="1" applyFill="1" applyBorder="1" applyAlignment="1">
      <alignment horizontal="center" vertical="center" wrapText="1"/>
    </xf>
    <xf numFmtId="0" fontId="11" fillId="70" borderId="40" xfId="0" applyFont="1" applyFill="1" applyBorder="1" applyAlignment="1">
      <alignment horizontal="center" vertical="center" wrapText="1"/>
    </xf>
    <xf numFmtId="0" fontId="11" fillId="70" borderId="41" xfId="0" applyFont="1" applyFill="1" applyBorder="1" applyAlignment="1">
      <alignment horizontal="center" vertical="center" wrapText="1"/>
    </xf>
    <xf numFmtId="0" fontId="0" fillId="0" borderId="0" xfId="104" applyAlignment="1">
      <alignment horizontal="left" vertical="center" wrapText="1"/>
      <protection/>
    </xf>
    <xf numFmtId="0" fontId="0" fillId="0" borderId="0" xfId="0" applyFont="1" applyAlignment="1">
      <alignment horizontal="left" wrapText="1"/>
    </xf>
    <xf numFmtId="0" fontId="0" fillId="0" borderId="0" xfId="104" applyFont="1" applyAlignment="1">
      <alignment horizontal="left" vertical="center" wrapText="1"/>
      <protection/>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1" fillId="70" borderId="23" xfId="0" applyFont="1" applyFill="1" applyBorder="1" applyAlignment="1">
      <alignment horizontal="center" vertical="center" wrapText="1"/>
    </xf>
    <xf numFmtId="0" fontId="5" fillId="0" borderId="25" xfId="0" applyFont="1" applyBorder="1" applyAlignment="1">
      <alignment horizontal="center" wrapText="1"/>
    </xf>
    <xf numFmtId="0" fontId="4" fillId="70" borderId="23" xfId="0" applyFont="1" applyFill="1" applyBorder="1" applyAlignment="1">
      <alignment horizontal="center" vertical="center" wrapText="1"/>
    </xf>
    <xf numFmtId="0" fontId="0" fillId="0" borderId="44" xfId="0" applyFont="1" applyBorder="1" applyAlignment="1">
      <alignment horizontal="center" textRotation="90" wrapText="1"/>
    </xf>
    <xf numFmtId="0" fontId="0" fillId="0" borderId="45" xfId="0" applyFont="1" applyBorder="1" applyAlignment="1">
      <alignment horizontal="center" textRotation="90" wrapText="1"/>
    </xf>
    <xf numFmtId="0" fontId="40" fillId="71" borderId="24" xfId="0" applyFont="1" applyFill="1" applyBorder="1" applyAlignment="1">
      <alignment horizontal="center" vertical="center" wrapText="1"/>
    </xf>
    <xf numFmtId="0" fontId="40" fillId="71" borderId="21" xfId="0" applyFont="1" applyFill="1" applyBorder="1" applyAlignment="1">
      <alignment horizontal="center" vertical="center" wrapText="1"/>
    </xf>
    <xf numFmtId="0" fontId="40" fillId="71" borderId="30" xfId="0" applyFont="1" applyFill="1" applyBorder="1" applyAlignment="1">
      <alignment horizontal="center" vertical="center" wrapText="1"/>
    </xf>
    <xf numFmtId="0" fontId="4" fillId="70" borderId="46" xfId="0" applyFont="1" applyFill="1" applyBorder="1" applyAlignment="1">
      <alignment horizontal="center" vertical="center" wrapText="1"/>
    </xf>
    <xf numFmtId="0" fontId="4" fillId="70" borderId="47" xfId="0" applyFont="1" applyFill="1" applyBorder="1" applyAlignment="1">
      <alignment horizontal="center" vertical="center" wrapText="1"/>
    </xf>
    <xf numFmtId="0" fontId="0" fillId="0" borderId="0" xfId="104" applyFont="1" applyAlignment="1">
      <alignment horizontal="center" vertical="center" wrapText="1"/>
      <protection/>
    </xf>
    <xf numFmtId="0" fontId="0" fillId="0" borderId="0" xfId="104" applyAlignment="1">
      <alignment horizontal="center" vertical="center" wrapText="1"/>
      <protection/>
    </xf>
    <xf numFmtId="0" fontId="11" fillId="71" borderId="19" xfId="0" applyFont="1" applyFill="1" applyBorder="1" applyAlignment="1">
      <alignment horizontal="center" vertical="center" wrapText="1"/>
    </xf>
    <xf numFmtId="0" fontId="4" fillId="70" borderId="19"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5" fillId="13" borderId="48" xfId="106" applyFont="1" applyFill="1" applyBorder="1" applyAlignment="1">
      <alignment horizontal="center" vertical="center" wrapText="1"/>
      <protection/>
    </xf>
    <xf numFmtId="0" fontId="5" fillId="13" borderId="49" xfId="106" applyFont="1" applyFill="1" applyBorder="1" applyAlignment="1">
      <alignment horizontal="center" vertical="center" wrapText="1"/>
      <protection/>
    </xf>
    <xf numFmtId="0" fontId="5" fillId="13" borderId="29" xfId="106" applyFont="1" applyFill="1" applyBorder="1" applyAlignment="1">
      <alignment horizontal="center" vertical="center" wrapText="1"/>
      <protection/>
    </xf>
    <xf numFmtId="0" fontId="0" fillId="0" borderId="50" xfId="0" applyFont="1" applyBorder="1" applyAlignment="1">
      <alignment horizontal="center" vertical="center"/>
    </xf>
    <xf numFmtId="0" fontId="0" fillId="0" borderId="47" xfId="0" applyFont="1" applyBorder="1" applyAlignment="1">
      <alignment horizontal="center" vertical="center"/>
    </xf>
  </cellXfs>
  <cellStyles count="12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20% no 1. izcēluma" xfId="27"/>
    <cellStyle name="20% no 2. izcēluma" xfId="28"/>
    <cellStyle name="20% no 3. izcēluma" xfId="29"/>
    <cellStyle name="20% no 4. izcēluma" xfId="30"/>
    <cellStyle name="20% no 5. izcēluma" xfId="31"/>
    <cellStyle name="20% no 6. izcēluma" xfId="32"/>
    <cellStyle name="40% - Accent1" xfId="33"/>
    <cellStyle name="40% - Accent2" xfId="34"/>
    <cellStyle name="40% - Accent3" xfId="35"/>
    <cellStyle name="40% - Accent4" xfId="36"/>
    <cellStyle name="40% - Accent5" xfId="37"/>
    <cellStyle name="40% - Accent6" xfId="38"/>
    <cellStyle name="40% - Акцент1" xfId="39"/>
    <cellStyle name="40% - Акцент2" xfId="40"/>
    <cellStyle name="40% - Акцент3" xfId="41"/>
    <cellStyle name="40% - Акцент4" xfId="42"/>
    <cellStyle name="40% - Акцент5" xfId="43"/>
    <cellStyle name="40% - Акцент6" xfId="44"/>
    <cellStyle name="40% no 1. izcēluma" xfId="45"/>
    <cellStyle name="40% no 2. izcēluma" xfId="46"/>
    <cellStyle name="40% no 3. izcēluma" xfId="47"/>
    <cellStyle name="40% no 4. izcēluma" xfId="48"/>
    <cellStyle name="40% no 5. izcēluma" xfId="49"/>
    <cellStyle name="40% no 6. izcēluma"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60% no 1. izcēluma" xfId="63"/>
    <cellStyle name="60% no 2. izcēluma" xfId="64"/>
    <cellStyle name="60% no 3. izcēluma" xfId="65"/>
    <cellStyle name="60% no 4. izcēluma" xfId="66"/>
    <cellStyle name="60% no 5. izcēluma" xfId="67"/>
    <cellStyle name="60% no 6. izcēluma" xfId="68"/>
    <cellStyle name="Accent1" xfId="69"/>
    <cellStyle name="Accent2" xfId="70"/>
    <cellStyle name="Accent3" xfId="71"/>
    <cellStyle name="Accent4" xfId="72"/>
    <cellStyle name="Accent5" xfId="73"/>
    <cellStyle name="Accent6" xfId="74"/>
    <cellStyle name="Aprēķināšana" xfId="75"/>
    <cellStyle name="Bad" xfId="76"/>
    <cellStyle name="Brīdinājuma teksts" xfId="77"/>
    <cellStyle name="Calculation" xfId="78"/>
    <cellStyle name="Check Cell" xfId="79"/>
    <cellStyle name="Comma 2" xfId="80"/>
    <cellStyle name="Explanatory Text" xfId="81"/>
    <cellStyle name="Good" xfId="82"/>
    <cellStyle name="Heading 1" xfId="83"/>
    <cellStyle name="Heading 2" xfId="84"/>
    <cellStyle name="Heading 3" xfId="85"/>
    <cellStyle name="Heading 4" xfId="86"/>
    <cellStyle name="Ievade" xfId="87"/>
    <cellStyle name="Input" xfId="88"/>
    <cellStyle name="Izcēlums (1. veids)" xfId="89"/>
    <cellStyle name="Izcēlums (2. veids)" xfId="90"/>
    <cellStyle name="Izcēlums (3. veids)" xfId="91"/>
    <cellStyle name="Izcēlums (4. veids)" xfId="92"/>
    <cellStyle name="Izcēlums (5. veids)" xfId="93"/>
    <cellStyle name="Izcēlums (6. veids)" xfId="94"/>
    <cellStyle name="Izvade" xfId="95"/>
    <cellStyle name="Comma" xfId="96"/>
    <cellStyle name="Comma [0]" xfId="97"/>
    <cellStyle name="Komats 2" xfId="98"/>
    <cellStyle name="Kopsumma" xfId="99"/>
    <cellStyle name="Labs" xfId="100"/>
    <cellStyle name="Linked Cell" xfId="101"/>
    <cellStyle name="Neitrāls" xfId="102"/>
    <cellStyle name="Neutral" xfId="103"/>
    <cellStyle name="Normal 12" xfId="104"/>
    <cellStyle name="Normal 2" xfId="105"/>
    <cellStyle name="Normal 2 2" xfId="106"/>
    <cellStyle name="Normal 2 2 2" xfId="107"/>
    <cellStyle name="Normal 2_DG_Tame_V2012V08_I_9.05.12" xfId="108"/>
    <cellStyle name="Normal 3" xfId="109"/>
    <cellStyle name="Normal 4" xfId="110"/>
    <cellStyle name="Normal 4 2" xfId="111"/>
    <cellStyle name="Normal 4_IS_cesvaines SAT" xfId="112"/>
    <cellStyle name="Normal_Sheet2" xfId="113"/>
    <cellStyle name="Nosaukums" xfId="114"/>
    <cellStyle name="Note" xfId="115"/>
    <cellStyle name="Output" xfId="116"/>
    <cellStyle name="Parasts 2" xfId="117"/>
    <cellStyle name="Parasts 3" xfId="118"/>
    <cellStyle name="Parasts 4" xfId="119"/>
    <cellStyle name="Parasts 5" xfId="120"/>
    <cellStyle name="Parasts 6" xfId="121"/>
    <cellStyle name="Paskaidrojošs teksts" xfId="122"/>
    <cellStyle name="Pārbaudes šūna" xfId="123"/>
    <cellStyle name="Piezīme" xfId="124"/>
    <cellStyle name="Percent" xfId="125"/>
    <cellStyle name="Saistīta šūna" xfId="126"/>
    <cellStyle name="Slikts" xfId="127"/>
    <cellStyle name="Style 1" xfId="128"/>
    <cellStyle name="Title" xfId="129"/>
    <cellStyle name="Total" xfId="130"/>
    <cellStyle name="Currency" xfId="131"/>
    <cellStyle name="Currency [0]" xfId="132"/>
    <cellStyle name="Virsraksts 1" xfId="133"/>
    <cellStyle name="Virsraksts 2" xfId="134"/>
    <cellStyle name="Virsraksts 3" xfId="135"/>
    <cellStyle name="Virsraksts 4" xfId="136"/>
    <cellStyle name="Warning Text" xfId="137"/>
    <cellStyle name="Обычный 2" xfId="138"/>
    <cellStyle name="Обычный_Лист1"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1781175</xdr:colOff>
      <xdr:row>132</xdr:row>
      <xdr:rowOff>0</xdr:rowOff>
    </xdr:from>
    <xdr:to>
      <xdr:col>1</xdr:col>
      <xdr:colOff>1847850</xdr:colOff>
      <xdr:row>132</xdr:row>
      <xdr:rowOff>0</xdr:rowOff>
    </xdr:to>
    <xdr:sp>
      <xdr:nvSpPr>
        <xdr:cNvPr id="1" name="Line 1"/>
        <xdr:cNvSpPr>
          <a:spLocks/>
        </xdr:cNvSpPr>
      </xdr:nvSpPr>
      <xdr:spPr>
        <a:xfrm>
          <a:off x="2667000" y="359759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132</xdr:row>
      <xdr:rowOff>0</xdr:rowOff>
    </xdr:from>
    <xdr:to>
      <xdr:col>1</xdr:col>
      <xdr:colOff>1847850</xdr:colOff>
      <xdr:row>132</xdr:row>
      <xdr:rowOff>0</xdr:rowOff>
    </xdr:to>
    <xdr:sp>
      <xdr:nvSpPr>
        <xdr:cNvPr id="2" name="Line 1"/>
        <xdr:cNvSpPr>
          <a:spLocks/>
        </xdr:cNvSpPr>
      </xdr:nvSpPr>
      <xdr:spPr>
        <a:xfrm>
          <a:off x="2667000" y="359759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132</xdr:row>
      <xdr:rowOff>0</xdr:rowOff>
    </xdr:from>
    <xdr:to>
      <xdr:col>1</xdr:col>
      <xdr:colOff>1847850</xdr:colOff>
      <xdr:row>132</xdr:row>
      <xdr:rowOff>0</xdr:rowOff>
    </xdr:to>
    <xdr:sp>
      <xdr:nvSpPr>
        <xdr:cNvPr id="3" name="Line 1"/>
        <xdr:cNvSpPr>
          <a:spLocks/>
        </xdr:cNvSpPr>
      </xdr:nvSpPr>
      <xdr:spPr>
        <a:xfrm>
          <a:off x="2667000" y="359759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132</xdr:row>
      <xdr:rowOff>0</xdr:rowOff>
    </xdr:from>
    <xdr:to>
      <xdr:col>1</xdr:col>
      <xdr:colOff>1847850</xdr:colOff>
      <xdr:row>132</xdr:row>
      <xdr:rowOff>0</xdr:rowOff>
    </xdr:to>
    <xdr:sp>
      <xdr:nvSpPr>
        <xdr:cNvPr id="4" name="Line 1"/>
        <xdr:cNvSpPr>
          <a:spLocks/>
        </xdr:cNvSpPr>
      </xdr:nvSpPr>
      <xdr:spPr>
        <a:xfrm>
          <a:off x="2667000" y="359759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132</xdr:row>
      <xdr:rowOff>0</xdr:rowOff>
    </xdr:from>
    <xdr:to>
      <xdr:col>1</xdr:col>
      <xdr:colOff>1847850</xdr:colOff>
      <xdr:row>132</xdr:row>
      <xdr:rowOff>0</xdr:rowOff>
    </xdr:to>
    <xdr:sp>
      <xdr:nvSpPr>
        <xdr:cNvPr id="5" name="Line 1"/>
        <xdr:cNvSpPr>
          <a:spLocks/>
        </xdr:cNvSpPr>
      </xdr:nvSpPr>
      <xdr:spPr>
        <a:xfrm>
          <a:off x="2667000" y="359759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132</xdr:row>
      <xdr:rowOff>0</xdr:rowOff>
    </xdr:from>
    <xdr:to>
      <xdr:col>1</xdr:col>
      <xdr:colOff>1847850</xdr:colOff>
      <xdr:row>132</xdr:row>
      <xdr:rowOff>0</xdr:rowOff>
    </xdr:to>
    <xdr:sp>
      <xdr:nvSpPr>
        <xdr:cNvPr id="6" name="Line 1"/>
        <xdr:cNvSpPr>
          <a:spLocks/>
        </xdr:cNvSpPr>
      </xdr:nvSpPr>
      <xdr:spPr>
        <a:xfrm>
          <a:off x="2667000" y="359759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132</xdr:row>
      <xdr:rowOff>0</xdr:rowOff>
    </xdr:from>
    <xdr:to>
      <xdr:col>1</xdr:col>
      <xdr:colOff>1847850</xdr:colOff>
      <xdr:row>132</xdr:row>
      <xdr:rowOff>0</xdr:rowOff>
    </xdr:to>
    <xdr:sp>
      <xdr:nvSpPr>
        <xdr:cNvPr id="7" name="Line 1"/>
        <xdr:cNvSpPr>
          <a:spLocks/>
        </xdr:cNvSpPr>
      </xdr:nvSpPr>
      <xdr:spPr>
        <a:xfrm>
          <a:off x="2667000" y="359759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1781175</xdr:colOff>
      <xdr:row>27</xdr:row>
      <xdr:rowOff>0</xdr:rowOff>
    </xdr:from>
    <xdr:to>
      <xdr:col>1</xdr:col>
      <xdr:colOff>1847850</xdr:colOff>
      <xdr:row>27</xdr:row>
      <xdr:rowOff>0</xdr:rowOff>
    </xdr:to>
    <xdr:sp>
      <xdr:nvSpPr>
        <xdr:cNvPr id="1" name="Line 1"/>
        <xdr:cNvSpPr>
          <a:spLocks/>
        </xdr:cNvSpPr>
      </xdr:nvSpPr>
      <xdr:spPr>
        <a:xfrm>
          <a:off x="2524125" y="6410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28</xdr:row>
      <xdr:rowOff>0</xdr:rowOff>
    </xdr:from>
    <xdr:to>
      <xdr:col>1</xdr:col>
      <xdr:colOff>1847850</xdr:colOff>
      <xdr:row>28</xdr:row>
      <xdr:rowOff>0</xdr:rowOff>
    </xdr:to>
    <xdr:sp>
      <xdr:nvSpPr>
        <xdr:cNvPr id="2" name="Line 1"/>
        <xdr:cNvSpPr>
          <a:spLocks/>
        </xdr:cNvSpPr>
      </xdr:nvSpPr>
      <xdr:spPr>
        <a:xfrm>
          <a:off x="2524125" y="65722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27</xdr:row>
      <xdr:rowOff>0</xdr:rowOff>
    </xdr:from>
    <xdr:to>
      <xdr:col>1</xdr:col>
      <xdr:colOff>1847850</xdr:colOff>
      <xdr:row>27</xdr:row>
      <xdr:rowOff>0</xdr:rowOff>
    </xdr:to>
    <xdr:sp>
      <xdr:nvSpPr>
        <xdr:cNvPr id="3" name="Line 1"/>
        <xdr:cNvSpPr>
          <a:spLocks/>
        </xdr:cNvSpPr>
      </xdr:nvSpPr>
      <xdr:spPr>
        <a:xfrm>
          <a:off x="2524125" y="6410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27</xdr:row>
      <xdr:rowOff>0</xdr:rowOff>
    </xdr:from>
    <xdr:to>
      <xdr:col>1</xdr:col>
      <xdr:colOff>1847850</xdr:colOff>
      <xdr:row>27</xdr:row>
      <xdr:rowOff>0</xdr:rowOff>
    </xdr:to>
    <xdr:sp>
      <xdr:nvSpPr>
        <xdr:cNvPr id="4" name="Line 1"/>
        <xdr:cNvSpPr>
          <a:spLocks/>
        </xdr:cNvSpPr>
      </xdr:nvSpPr>
      <xdr:spPr>
        <a:xfrm>
          <a:off x="2524125" y="6410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28</xdr:row>
      <xdr:rowOff>0</xdr:rowOff>
    </xdr:from>
    <xdr:to>
      <xdr:col>1</xdr:col>
      <xdr:colOff>1847850</xdr:colOff>
      <xdr:row>28</xdr:row>
      <xdr:rowOff>0</xdr:rowOff>
    </xdr:to>
    <xdr:sp>
      <xdr:nvSpPr>
        <xdr:cNvPr id="5" name="Line 1"/>
        <xdr:cNvSpPr>
          <a:spLocks/>
        </xdr:cNvSpPr>
      </xdr:nvSpPr>
      <xdr:spPr>
        <a:xfrm>
          <a:off x="2524125" y="65722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27</xdr:row>
      <xdr:rowOff>0</xdr:rowOff>
    </xdr:from>
    <xdr:to>
      <xdr:col>1</xdr:col>
      <xdr:colOff>1847850</xdr:colOff>
      <xdr:row>27</xdr:row>
      <xdr:rowOff>0</xdr:rowOff>
    </xdr:to>
    <xdr:sp>
      <xdr:nvSpPr>
        <xdr:cNvPr id="6" name="Line 1"/>
        <xdr:cNvSpPr>
          <a:spLocks/>
        </xdr:cNvSpPr>
      </xdr:nvSpPr>
      <xdr:spPr>
        <a:xfrm>
          <a:off x="2524125" y="6410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17</xdr:row>
      <xdr:rowOff>0</xdr:rowOff>
    </xdr:from>
    <xdr:to>
      <xdr:col>1</xdr:col>
      <xdr:colOff>1847850</xdr:colOff>
      <xdr:row>17</xdr:row>
      <xdr:rowOff>0</xdr:rowOff>
    </xdr:to>
    <xdr:sp>
      <xdr:nvSpPr>
        <xdr:cNvPr id="7" name="Line 1"/>
        <xdr:cNvSpPr>
          <a:spLocks/>
        </xdr:cNvSpPr>
      </xdr:nvSpPr>
      <xdr:spPr>
        <a:xfrm>
          <a:off x="2524125" y="421957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1781175</xdr:colOff>
      <xdr:row>26</xdr:row>
      <xdr:rowOff>0</xdr:rowOff>
    </xdr:from>
    <xdr:to>
      <xdr:col>1</xdr:col>
      <xdr:colOff>1847850</xdr:colOff>
      <xdr:row>26</xdr:row>
      <xdr:rowOff>0</xdr:rowOff>
    </xdr:to>
    <xdr:sp>
      <xdr:nvSpPr>
        <xdr:cNvPr id="1" name="Line 1"/>
        <xdr:cNvSpPr>
          <a:spLocks/>
        </xdr:cNvSpPr>
      </xdr:nvSpPr>
      <xdr:spPr>
        <a:xfrm>
          <a:off x="2771775" y="57912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27</xdr:row>
      <xdr:rowOff>0</xdr:rowOff>
    </xdr:from>
    <xdr:to>
      <xdr:col>1</xdr:col>
      <xdr:colOff>1847850</xdr:colOff>
      <xdr:row>27</xdr:row>
      <xdr:rowOff>0</xdr:rowOff>
    </xdr:to>
    <xdr:sp>
      <xdr:nvSpPr>
        <xdr:cNvPr id="2" name="Line 1"/>
        <xdr:cNvSpPr>
          <a:spLocks/>
        </xdr:cNvSpPr>
      </xdr:nvSpPr>
      <xdr:spPr>
        <a:xfrm>
          <a:off x="2771775" y="61150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26</xdr:row>
      <xdr:rowOff>0</xdr:rowOff>
    </xdr:from>
    <xdr:to>
      <xdr:col>1</xdr:col>
      <xdr:colOff>1847850</xdr:colOff>
      <xdr:row>26</xdr:row>
      <xdr:rowOff>0</xdr:rowOff>
    </xdr:to>
    <xdr:sp>
      <xdr:nvSpPr>
        <xdr:cNvPr id="3" name="Line 1"/>
        <xdr:cNvSpPr>
          <a:spLocks/>
        </xdr:cNvSpPr>
      </xdr:nvSpPr>
      <xdr:spPr>
        <a:xfrm>
          <a:off x="2771775" y="57912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26</xdr:row>
      <xdr:rowOff>0</xdr:rowOff>
    </xdr:from>
    <xdr:to>
      <xdr:col>1</xdr:col>
      <xdr:colOff>1847850</xdr:colOff>
      <xdr:row>26</xdr:row>
      <xdr:rowOff>0</xdr:rowOff>
    </xdr:to>
    <xdr:sp>
      <xdr:nvSpPr>
        <xdr:cNvPr id="4" name="Line 1"/>
        <xdr:cNvSpPr>
          <a:spLocks/>
        </xdr:cNvSpPr>
      </xdr:nvSpPr>
      <xdr:spPr>
        <a:xfrm>
          <a:off x="2771775" y="57912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27</xdr:row>
      <xdr:rowOff>0</xdr:rowOff>
    </xdr:from>
    <xdr:to>
      <xdr:col>1</xdr:col>
      <xdr:colOff>1847850</xdr:colOff>
      <xdr:row>27</xdr:row>
      <xdr:rowOff>0</xdr:rowOff>
    </xdr:to>
    <xdr:sp>
      <xdr:nvSpPr>
        <xdr:cNvPr id="5" name="Line 1"/>
        <xdr:cNvSpPr>
          <a:spLocks/>
        </xdr:cNvSpPr>
      </xdr:nvSpPr>
      <xdr:spPr>
        <a:xfrm>
          <a:off x="2771775" y="61150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26</xdr:row>
      <xdr:rowOff>0</xdr:rowOff>
    </xdr:from>
    <xdr:to>
      <xdr:col>1</xdr:col>
      <xdr:colOff>1847850</xdr:colOff>
      <xdr:row>26</xdr:row>
      <xdr:rowOff>0</xdr:rowOff>
    </xdr:to>
    <xdr:sp>
      <xdr:nvSpPr>
        <xdr:cNvPr id="6" name="Line 1"/>
        <xdr:cNvSpPr>
          <a:spLocks/>
        </xdr:cNvSpPr>
      </xdr:nvSpPr>
      <xdr:spPr>
        <a:xfrm>
          <a:off x="2771775" y="57912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16</xdr:row>
      <xdr:rowOff>0</xdr:rowOff>
    </xdr:from>
    <xdr:to>
      <xdr:col>1</xdr:col>
      <xdr:colOff>1847850</xdr:colOff>
      <xdr:row>16</xdr:row>
      <xdr:rowOff>0</xdr:rowOff>
    </xdr:to>
    <xdr:sp>
      <xdr:nvSpPr>
        <xdr:cNvPr id="7" name="Line 1"/>
        <xdr:cNvSpPr>
          <a:spLocks/>
        </xdr:cNvSpPr>
      </xdr:nvSpPr>
      <xdr:spPr>
        <a:xfrm>
          <a:off x="2771775" y="36004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1781175</xdr:colOff>
      <xdr:row>27</xdr:row>
      <xdr:rowOff>0</xdr:rowOff>
    </xdr:from>
    <xdr:to>
      <xdr:col>1</xdr:col>
      <xdr:colOff>1847850</xdr:colOff>
      <xdr:row>27</xdr:row>
      <xdr:rowOff>0</xdr:rowOff>
    </xdr:to>
    <xdr:sp>
      <xdr:nvSpPr>
        <xdr:cNvPr id="1" name="Line 1"/>
        <xdr:cNvSpPr>
          <a:spLocks/>
        </xdr:cNvSpPr>
      </xdr:nvSpPr>
      <xdr:spPr>
        <a:xfrm>
          <a:off x="2705100" y="58102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28</xdr:row>
      <xdr:rowOff>0</xdr:rowOff>
    </xdr:from>
    <xdr:to>
      <xdr:col>1</xdr:col>
      <xdr:colOff>1847850</xdr:colOff>
      <xdr:row>28</xdr:row>
      <xdr:rowOff>0</xdr:rowOff>
    </xdr:to>
    <xdr:sp>
      <xdr:nvSpPr>
        <xdr:cNvPr id="2" name="Line 1"/>
        <xdr:cNvSpPr>
          <a:spLocks/>
        </xdr:cNvSpPr>
      </xdr:nvSpPr>
      <xdr:spPr>
        <a:xfrm>
          <a:off x="2705100" y="597217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27</xdr:row>
      <xdr:rowOff>0</xdr:rowOff>
    </xdr:from>
    <xdr:to>
      <xdr:col>1</xdr:col>
      <xdr:colOff>1847850</xdr:colOff>
      <xdr:row>27</xdr:row>
      <xdr:rowOff>0</xdr:rowOff>
    </xdr:to>
    <xdr:sp>
      <xdr:nvSpPr>
        <xdr:cNvPr id="3" name="Line 1"/>
        <xdr:cNvSpPr>
          <a:spLocks/>
        </xdr:cNvSpPr>
      </xdr:nvSpPr>
      <xdr:spPr>
        <a:xfrm>
          <a:off x="2705100" y="58102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27</xdr:row>
      <xdr:rowOff>0</xdr:rowOff>
    </xdr:from>
    <xdr:to>
      <xdr:col>1</xdr:col>
      <xdr:colOff>1847850</xdr:colOff>
      <xdr:row>27</xdr:row>
      <xdr:rowOff>0</xdr:rowOff>
    </xdr:to>
    <xdr:sp>
      <xdr:nvSpPr>
        <xdr:cNvPr id="4" name="Line 1"/>
        <xdr:cNvSpPr>
          <a:spLocks/>
        </xdr:cNvSpPr>
      </xdr:nvSpPr>
      <xdr:spPr>
        <a:xfrm>
          <a:off x="2705100" y="58102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28</xdr:row>
      <xdr:rowOff>0</xdr:rowOff>
    </xdr:from>
    <xdr:to>
      <xdr:col>1</xdr:col>
      <xdr:colOff>1847850</xdr:colOff>
      <xdr:row>28</xdr:row>
      <xdr:rowOff>0</xdr:rowOff>
    </xdr:to>
    <xdr:sp>
      <xdr:nvSpPr>
        <xdr:cNvPr id="5" name="Line 1"/>
        <xdr:cNvSpPr>
          <a:spLocks/>
        </xdr:cNvSpPr>
      </xdr:nvSpPr>
      <xdr:spPr>
        <a:xfrm>
          <a:off x="2705100" y="597217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27</xdr:row>
      <xdr:rowOff>0</xdr:rowOff>
    </xdr:from>
    <xdr:to>
      <xdr:col>1</xdr:col>
      <xdr:colOff>1847850</xdr:colOff>
      <xdr:row>27</xdr:row>
      <xdr:rowOff>0</xdr:rowOff>
    </xdr:to>
    <xdr:sp>
      <xdr:nvSpPr>
        <xdr:cNvPr id="6" name="Line 1"/>
        <xdr:cNvSpPr>
          <a:spLocks/>
        </xdr:cNvSpPr>
      </xdr:nvSpPr>
      <xdr:spPr>
        <a:xfrm>
          <a:off x="2705100" y="58102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17</xdr:row>
      <xdr:rowOff>0</xdr:rowOff>
    </xdr:from>
    <xdr:to>
      <xdr:col>1</xdr:col>
      <xdr:colOff>1847850</xdr:colOff>
      <xdr:row>17</xdr:row>
      <xdr:rowOff>0</xdr:rowOff>
    </xdr:to>
    <xdr:sp>
      <xdr:nvSpPr>
        <xdr:cNvPr id="7" name="Line 1"/>
        <xdr:cNvSpPr>
          <a:spLocks/>
        </xdr:cNvSpPr>
      </xdr:nvSpPr>
      <xdr:spPr>
        <a:xfrm>
          <a:off x="2705100" y="380047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1781175</xdr:colOff>
      <xdr:row>16</xdr:row>
      <xdr:rowOff>0</xdr:rowOff>
    </xdr:from>
    <xdr:to>
      <xdr:col>1</xdr:col>
      <xdr:colOff>1847850</xdr:colOff>
      <xdr:row>16</xdr:row>
      <xdr:rowOff>0</xdr:rowOff>
    </xdr:to>
    <xdr:sp>
      <xdr:nvSpPr>
        <xdr:cNvPr id="1" name="Line 1"/>
        <xdr:cNvSpPr>
          <a:spLocks/>
        </xdr:cNvSpPr>
      </xdr:nvSpPr>
      <xdr:spPr>
        <a:xfrm>
          <a:off x="2705100" y="322897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O160"/>
  <sheetViews>
    <sheetView view="pageBreakPreview" zoomScale="90" zoomScaleSheetLayoutView="90" zoomScalePageLayoutView="0" workbookViewId="0" topLeftCell="A81">
      <selection activeCell="I146" sqref="I146"/>
    </sheetView>
  </sheetViews>
  <sheetFormatPr defaultColWidth="9.140625" defaultRowHeight="12.75" outlineLevelRow="1"/>
  <cols>
    <col min="1" max="1" width="13.28125" style="0" customWidth="1"/>
    <col min="2" max="2" width="50.00390625" style="0" customWidth="1"/>
    <col min="3" max="3" width="7.140625" style="0" customWidth="1"/>
    <col min="4" max="4" width="14.57421875" style="0" customWidth="1"/>
    <col min="5" max="5" width="10.421875" style="0" customWidth="1"/>
    <col min="6" max="7" width="5.00390625" style="0" customWidth="1"/>
    <col min="8" max="8" width="5.7109375" style="0" customWidth="1"/>
    <col min="9" max="9" width="6.421875" style="0" customWidth="1"/>
    <col min="10" max="11" width="6.28125" style="0" customWidth="1"/>
  </cols>
  <sheetData>
    <row r="1" ht="12.75" outlineLevel="1"/>
    <row r="2" spans="1:5" s="1" customFormat="1" ht="15.75" customHeight="1" outlineLevel="1" thickBot="1">
      <c r="A2" s="178" t="s">
        <v>260</v>
      </c>
      <c r="B2" s="178"/>
      <c r="C2" s="178"/>
      <c r="D2" s="178"/>
      <c r="E2" s="99"/>
    </row>
    <row r="3" spans="1:5" s="1" customFormat="1" ht="22.5" customHeight="1" outlineLevel="1" thickTop="1">
      <c r="A3" s="166" t="s">
        <v>77</v>
      </c>
      <c r="B3" s="166"/>
      <c r="C3" s="166"/>
      <c r="D3" s="166"/>
      <c r="E3" s="98"/>
    </row>
    <row r="4" spans="1:4" s="1" customFormat="1" ht="25.5" outlineLevel="1">
      <c r="A4" s="95" t="s">
        <v>2</v>
      </c>
      <c r="B4" s="182" t="s">
        <v>264</v>
      </c>
      <c r="C4" s="182"/>
      <c r="D4" s="147"/>
    </row>
    <row r="5" spans="1:4" s="1" customFormat="1" ht="12.75" outlineLevel="1">
      <c r="A5" s="95" t="s">
        <v>261</v>
      </c>
      <c r="B5" s="182" t="s">
        <v>264</v>
      </c>
      <c r="C5" s="182"/>
      <c r="D5" s="147"/>
    </row>
    <row r="6" spans="1:4" s="1" customFormat="1" ht="12.75" outlineLevel="1">
      <c r="A6" s="96" t="s">
        <v>262</v>
      </c>
      <c r="B6" s="184" t="s">
        <v>267</v>
      </c>
      <c r="C6" s="182"/>
      <c r="D6" s="182"/>
    </row>
    <row r="7" spans="1:4" s="1" customFormat="1" ht="12.75" outlineLevel="1">
      <c r="A7" s="96" t="s">
        <v>263</v>
      </c>
      <c r="B7" s="182" t="s">
        <v>265</v>
      </c>
      <c r="C7" s="182"/>
      <c r="D7" s="182"/>
    </row>
    <row r="8" spans="1:4" s="1" customFormat="1" ht="13.5" outlineLevel="1" thickBot="1">
      <c r="A8" s="4"/>
      <c r="B8" s="183"/>
      <c r="C8" s="183"/>
      <c r="D8" s="183"/>
    </row>
    <row r="9" spans="1:4" s="1" customFormat="1" ht="12.75" customHeight="1" outlineLevel="1">
      <c r="A9" s="185" t="s">
        <v>3</v>
      </c>
      <c r="B9" s="187" t="s">
        <v>4</v>
      </c>
      <c r="C9" s="176" t="s">
        <v>5</v>
      </c>
      <c r="D9" s="176" t="s">
        <v>6</v>
      </c>
    </row>
    <row r="10" spans="1:4" s="1" customFormat="1" ht="24.75" customHeight="1" outlineLevel="1" thickBot="1">
      <c r="A10" s="186"/>
      <c r="B10" s="188"/>
      <c r="C10" s="177"/>
      <c r="D10" s="177"/>
    </row>
    <row r="11" spans="1:4" s="1" customFormat="1" ht="13.5" thickBot="1">
      <c r="A11" s="24">
        <v>1</v>
      </c>
      <c r="B11" s="12">
        <v>2</v>
      </c>
      <c r="C11" s="12">
        <v>3</v>
      </c>
      <c r="D11" s="12">
        <v>4</v>
      </c>
    </row>
    <row r="12" spans="1:4" s="1" customFormat="1" ht="13.5" thickBot="1">
      <c r="A12" s="156"/>
      <c r="B12" s="118"/>
      <c r="C12" s="118"/>
      <c r="D12" s="118"/>
    </row>
    <row r="13" spans="1:4" ht="15.75" thickBot="1">
      <c r="A13" s="170" t="s">
        <v>18</v>
      </c>
      <c r="B13" s="171"/>
      <c r="C13" s="171"/>
      <c r="D13" s="172"/>
    </row>
    <row r="14" spans="1:4" ht="15.75" thickBot="1">
      <c r="A14" s="25"/>
      <c r="B14" s="179" t="s">
        <v>20</v>
      </c>
      <c r="C14" s="180"/>
      <c r="D14" s="181"/>
    </row>
    <row r="15" spans="1:4" s="8" customFormat="1" ht="12.75">
      <c r="A15" s="121" t="s">
        <v>509</v>
      </c>
      <c r="B15" s="17" t="s">
        <v>23</v>
      </c>
      <c r="C15" s="16" t="s">
        <v>12</v>
      </c>
      <c r="D15" s="9">
        <v>1</v>
      </c>
    </row>
    <row r="16" spans="1:4" s="8" customFormat="1" ht="12.75">
      <c r="A16" s="121" t="s">
        <v>510</v>
      </c>
      <c r="B16" s="17" t="s">
        <v>10</v>
      </c>
      <c r="C16" s="16" t="s">
        <v>28</v>
      </c>
      <c r="D16" s="9" t="s">
        <v>15</v>
      </c>
    </row>
    <row r="17" spans="1:4" s="8" customFormat="1" ht="25.5">
      <c r="A17" s="121" t="s">
        <v>511</v>
      </c>
      <c r="B17" s="17" t="s">
        <v>29</v>
      </c>
      <c r="C17" s="16" t="s">
        <v>16</v>
      </c>
      <c r="D17" s="9">
        <v>2</v>
      </c>
    </row>
    <row r="18" spans="1:4" s="8" customFormat="1" ht="13.5" thickBot="1">
      <c r="A18" s="121" t="s">
        <v>512</v>
      </c>
      <c r="B18" s="17" t="s">
        <v>30</v>
      </c>
      <c r="C18" s="16" t="s">
        <v>7</v>
      </c>
      <c r="D18" s="9">
        <v>1135.6</v>
      </c>
    </row>
    <row r="19" spans="1:4" ht="15.75" thickBot="1">
      <c r="A19" s="26"/>
      <c r="B19" s="167" t="s">
        <v>14</v>
      </c>
      <c r="C19" s="168"/>
      <c r="D19" s="169"/>
    </row>
    <row r="20" spans="1:4" s="8" customFormat="1" ht="25.5">
      <c r="A20" s="121" t="s">
        <v>513</v>
      </c>
      <c r="B20" s="14" t="s">
        <v>72</v>
      </c>
      <c r="C20" s="18" t="s">
        <v>19</v>
      </c>
      <c r="D20" s="9">
        <v>24</v>
      </c>
    </row>
    <row r="21" spans="1:4" s="8" customFormat="1" ht="25.5">
      <c r="A21" s="121" t="s">
        <v>514</v>
      </c>
      <c r="B21" s="17" t="s">
        <v>31</v>
      </c>
      <c r="C21" s="16" t="s">
        <v>19</v>
      </c>
      <c r="D21" s="9">
        <v>1028</v>
      </c>
    </row>
    <row r="22" spans="1:4" s="8" customFormat="1" ht="25.5">
      <c r="A22" s="121" t="s">
        <v>515</v>
      </c>
      <c r="B22" s="17" t="s">
        <v>32</v>
      </c>
      <c r="C22" s="16" t="s">
        <v>19</v>
      </c>
      <c r="D22" s="9">
        <v>1028</v>
      </c>
    </row>
    <row r="23" spans="1:4" s="8" customFormat="1" ht="26.25" thickBot="1">
      <c r="A23" s="121" t="s">
        <v>516</v>
      </c>
      <c r="B23" s="17" t="s">
        <v>47</v>
      </c>
      <c r="C23" s="16" t="s">
        <v>13</v>
      </c>
      <c r="D23" s="9">
        <v>102</v>
      </c>
    </row>
    <row r="24" spans="1:4" ht="15.75" thickBot="1">
      <c r="A24" s="173" t="s">
        <v>33</v>
      </c>
      <c r="B24" s="174"/>
      <c r="C24" s="174"/>
      <c r="D24" s="175"/>
    </row>
    <row r="25" spans="1:4" ht="30.75" customHeight="1" thickBot="1">
      <c r="A25" s="26"/>
      <c r="B25" s="167" t="s">
        <v>73</v>
      </c>
      <c r="C25" s="168"/>
      <c r="D25" s="169"/>
    </row>
    <row r="26" spans="1:4" s="8" customFormat="1" ht="25.5">
      <c r="A26" s="121" t="s">
        <v>517</v>
      </c>
      <c r="B26" s="17" t="s">
        <v>34</v>
      </c>
      <c r="C26" s="16" t="s">
        <v>21</v>
      </c>
      <c r="D26" s="9">
        <v>12.4</v>
      </c>
    </row>
    <row r="27" spans="1:4" s="8" customFormat="1" ht="25.5">
      <c r="A27" s="121" t="s">
        <v>518</v>
      </c>
      <c r="B27" s="55" t="s">
        <v>246</v>
      </c>
      <c r="C27" s="56" t="s">
        <v>101</v>
      </c>
      <c r="D27" s="21">
        <v>16</v>
      </c>
    </row>
    <row r="28" spans="1:4" s="8" customFormat="1" ht="28.5" customHeight="1">
      <c r="A28" s="121" t="s">
        <v>519</v>
      </c>
      <c r="B28" s="17" t="s">
        <v>60</v>
      </c>
      <c r="C28" s="16" t="s">
        <v>9</v>
      </c>
      <c r="D28" s="9">
        <v>71</v>
      </c>
    </row>
    <row r="29" spans="1:4" s="8" customFormat="1" ht="13.5" thickBot="1">
      <c r="A29" s="121" t="s">
        <v>520</v>
      </c>
      <c r="B29" s="17" t="s">
        <v>57</v>
      </c>
      <c r="C29" s="16" t="s">
        <v>7</v>
      </c>
      <c r="D29" s="9">
        <v>1135.6</v>
      </c>
    </row>
    <row r="30" spans="1:4" ht="15.75" thickBot="1">
      <c r="A30" s="26"/>
      <c r="B30" s="167" t="s">
        <v>48</v>
      </c>
      <c r="C30" s="168"/>
      <c r="D30" s="169"/>
    </row>
    <row r="31" spans="1:4" s="8" customFormat="1" ht="28.5" customHeight="1">
      <c r="A31" s="121" t="s">
        <v>521</v>
      </c>
      <c r="B31" s="17" t="s">
        <v>74</v>
      </c>
      <c r="C31" s="16" t="s">
        <v>19</v>
      </c>
      <c r="D31" s="9">
        <f>D29*1.1</f>
        <v>1249.16</v>
      </c>
    </row>
    <row r="32" spans="1:4" s="2" customFormat="1" ht="12.75">
      <c r="A32" s="121" t="s">
        <v>522</v>
      </c>
      <c r="B32" s="3" t="s">
        <v>22</v>
      </c>
      <c r="C32" s="15" t="s">
        <v>13</v>
      </c>
      <c r="D32" s="15">
        <f>ROUND(D31*0.15,0)</f>
        <v>187</v>
      </c>
    </row>
    <row r="33" spans="1:4" s="8" customFormat="1" ht="51" customHeight="1">
      <c r="A33" s="121" t="s">
        <v>523</v>
      </c>
      <c r="B33" s="17" t="s">
        <v>75</v>
      </c>
      <c r="C33" s="16" t="s">
        <v>19</v>
      </c>
      <c r="D33" s="9">
        <f>D29*1.5</f>
        <v>1703.3999999999999</v>
      </c>
    </row>
    <row r="34" spans="1:4" s="2" customFormat="1" ht="12.75">
      <c r="A34" s="121" t="s">
        <v>524</v>
      </c>
      <c r="B34" s="3" t="s">
        <v>22</v>
      </c>
      <c r="C34" s="15" t="s">
        <v>13</v>
      </c>
      <c r="D34" s="9">
        <f>ROUND(700*0.25*1.5+57*0.225*1.5+120*0.16*1.5+170*0.14*1.5+101*0.125*1.5+186-H47-H48-H49-H50-H51,0)</f>
        <v>551</v>
      </c>
    </row>
    <row r="35" spans="1:4" s="8" customFormat="1" ht="12.75">
      <c r="A35" s="121" t="s">
        <v>525</v>
      </c>
      <c r="B35" s="17" t="s">
        <v>25</v>
      </c>
      <c r="C35" s="16" t="s">
        <v>13</v>
      </c>
      <c r="D35" s="9">
        <f>ROUND(1126*1.5*1.8-D32-D34,0)</f>
        <v>2302</v>
      </c>
    </row>
    <row r="36" spans="1:4" s="8" customFormat="1" ht="13.5" thickBot="1">
      <c r="A36" s="121" t="s">
        <v>526</v>
      </c>
      <c r="B36" s="17" t="s">
        <v>52</v>
      </c>
      <c r="C36" s="16" t="s">
        <v>13</v>
      </c>
      <c r="D36" s="9">
        <f>D32+D34</f>
        <v>738</v>
      </c>
    </row>
    <row r="37" spans="1:4" ht="32.25" customHeight="1" thickBot="1">
      <c r="A37" s="26"/>
      <c r="B37" s="167" t="s">
        <v>24</v>
      </c>
      <c r="C37" s="168"/>
      <c r="D37" s="169"/>
    </row>
    <row r="38" spans="1:4" s="8" customFormat="1" ht="12.75">
      <c r="A38" s="121" t="s">
        <v>527</v>
      </c>
      <c r="B38" s="17" t="s">
        <v>27</v>
      </c>
      <c r="C38" s="16" t="s">
        <v>16</v>
      </c>
      <c r="D38" s="9">
        <v>22</v>
      </c>
    </row>
    <row r="39" spans="1:5" s="8" customFormat="1" ht="12.75">
      <c r="A39" s="121" t="s">
        <v>528</v>
      </c>
      <c r="B39" s="17" t="s">
        <v>35</v>
      </c>
      <c r="C39" s="16" t="s">
        <v>16</v>
      </c>
      <c r="D39" s="9">
        <v>15</v>
      </c>
      <c r="E39" s="20"/>
    </row>
    <row r="40" spans="1:4" s="8" customFormat="1" ht="12.75">
      <c r="A40" s="121" t="s">
        <v>529</v>
      </c>
      <c r="B40" s="17" t="s">
        <v>36</v>
      </c>
      <c r="C40" s="16" t="s">
        <v>16</v>
      </c>
      <c r="D40" s="9">
        <v>6</v>
      </c>
    </row>
    <row r="41" spans="1:4" s="8" customFormat="1" ht="12.75">
      <c r="A41" s="121" t="s">
        <v>530</v>
      </c>
      <c r="B41" s="19" t="s">
        <v>53</v>
      </c>
      <c r="C41" s="16" t="s">
        <v>16</v>
      </c>
      <c r="D41" s="9">
        <v>19</v>
      </c>
    </row>
    <row r="42" spans="1:4" s="8" customFormat="1" ht="12.75">
      <c r="A42" s="121" t="s">
        <v>531</v>
      </c>
      <c r="B42" s="19" t="s">
        <v>76</v>
      </c>
      <c r="C42" s="16" t="s">
        <v>16</v>
      </c>
      <c r="D42" s="9">
        <v>7</v>
      </c>
    </row>
    <row r="43" spans="1:4" s="8" customFormat="1" ht="12.75">
      <c r="A43" s="121" t="s">
        <v>532</v>
      </c>
      <c r="B43" s="19" t="s">
        <v>142</v>
      </c>
      <c r="C43" s="16" t="s">
        <v>16</v>
      </c>
      <c r="D43" s="9">
        <v>2</v>
      </c>
    </row>
    <row r="44" spans="1:4" s="8" customFormat="1" ht="25.5">
      <c r="A44" s="121" t="s">
        <v>533</v>
      </c>
      <c r="B44" s="17" t="s">
        <v>78</v>
      </c>
      <c r="C44" s="16" t="s">
        <v>16</v>
      </c>
      <c r="D44" s="9">
        <f>D39+D41+D42</f>
        <v>41</v>
      </c>
    </row>
    <row r="45" spans="1:4" s="2" customFormat="1" ht="13.5" thickBot="1">
      <c r="A45" s="121" t="s">
        <v>534</v>
      </c>
      <c r="B45" s="3" t="s">
        <v>69</v>
      </c>
      <c r="C45" s="15" t="s">
        <v>16</v>
      </c>
      <c r="D45" s="6">
        <v>41</v>
      </c>
    </row>
    <row r="46" spans="1:4" ht="15.75" customHeight="1" thickBot="1">
      <c r="A46" s="173" t="s">
        <v>49</v>
      </c>
      <c r="B46" s="174"/>
      <c r="C46" s="174"/>
      <c r="D46" s="175"/>
    </row>
    <row r="47" spans="1:5" s="8" customFormat="1" ht="76.5">
      <c r="A47" s="121" t="s">
        <v>535</v>
      </c>
      <c r="B47" s="17" t="s">
        <v>204</v>
      </c>
      <c r="C47" s="16" t="s">
        <v>7</v>
      </c>
      <c r="D47" s="9">
        <v>1291.2</v>
      </c>
      <c r="E47" s="20"/>
    </row>
    <row r="48" spans="1:4" s="8" customFormat="1" ht="12.75">
      <c r="A48" s="121" t="s">
        <v>536</v>
      </c>
      <c r="B48" s="14" t="s">
        <v>205</v>
      </c>
      <c r="C48" s="16" t="s">
        <v>7</v>
      </c>
      <c r="D48" s="9">
        <v>113.6</v>
      </c>
    </row>
    <row r="49" spans="1:4" s="8" customFormat="1" ht="12.75">
      <c r="A49" s="121" t="s">
        <v>537</v>
      </c>
      <c r="B49" s="14" t="s">
        <v>206</v>
      </c>
      <c r="C49" s="16" t="s">
        <v>7</v>
      </c>
      <c r="D49" s="9">
        <v>235</v>
      </c>
    </row>
    <row r="50" spans="1:4" s="8" customFormat="1" ht="12.75">
      <c r="A50" s="121" t="s">
        <v>538</v>
      </c>
      <c r="B50" s="14" t="s">
        <v>207</v>
      </c>
      <c r="C50" s="16" t="s">
        <v>7</v>
      </c>
      <c r="D50" s="9">
        <v>332.8</v>
      </c>
    </row>
    <row r="51" spans="1:4" s="8" customFormat="1" ht="12.75">
      <c r="A51" s="121" t="s">
        <v>539</v>
      </c>
      <c r="B51" s="14" t="s">
        <v>208</v>
      </c>
      <c r="C51" s="16" t="s">
        <v>7</v>
      </c>
      <c r="D51" s="9">
        <v>167.4</v>
      </c>
    </row>
    <row r="52" spans="1:4" s="8" customFormat="1" ht="12.75">
      <c r="A52" s="121" t="s">
        <v>540</v>
      </c>
      <c r="B52" s="14" t="s">
        <v>209</v>
      </c>
      <c r="C52" s="16" t="s">
        <v>7</v>
      </c>
      <c r="D52" s="9">
        <v>35.2</v>
      </c>
    </row>
    <row r="53" spans="1:4" s="8" customFormat="1" ht="27">
      <c r="A53" s="121" t="s">
        <v>541</v>
      </c>
      <c r="B53" s="90" t="s">
        <v>655</v>
      </c>
      <c r="C53" s="16" t="s">
        <v>7</v>
      </c>
      <c r="D53" s="9">
        <v>24</v>
      </c>
    </row>
    <row r="54" spans="1:4" s="8" customFormat="1" ht="27">
      <c r="A54" s="121" t="s">
        <v>542</v>
      </c>
      <c r="B54" s="90" t="s">
        <v>656</v>
      </c>
      <c r="C54" s="16" t="s">
        <v>7</v>
      </c>
      <c r="D54" s="9">
        <v>24</v>
      </c>
    </row>
    <row r="55" spans="1:4" s="8" customFormat="1" ht="27">
      <c r="A55" s="121" t="s">
        <v>543</v>
      </c>
      <c r="B55" s="90" t="s">
        <v>657</v>
      </c>
      <c r="C55" s="16" t="s">
        <v>7</v>
      </c>
      <c r="D55" s="9">
        <v>24</v>
      </c>
    </row>
    <row r="56" spans="1:6" s="8" customFormat="1" ht="27">
      <c r="A56" s="121" t="s">
        <v>544</v>
      </c>
      <c r="B56" s="90" t="s">
        <v>658</v>
      </c>
      <c r="C56" s="16" t="s">
        <v>7</v>
      </c>
      <c r="D56" s="9">
        <v>24</v>
      </c>
      <c r="F56" s="20"/>
    </row>
    <row r="57" spans="1:9" s="8" customFormat="1" ht="41.25" customHeight="1">
      <c r="A57" s="121" t="s">
        <v>545</v>
      </c>
      <c r="B57" s="32" t="s">
        <v>210</v>
      </c>
      <c r="C57" s="33" t="s">
        <v>16</v>
      </c>
      <c r="D57" s="9">
        <v>8</v>
      </c>
      <c r="E57" s="4"/>
      <c r="I57" s="20"/>
    </row>
    <row r="58" spans="1:6" s="8" customFormat="1" ht="18" customHeight="1">
      <c r="A58" s="121" t="s">
        <v>546</v>
      </c>
      <c r="B58" s="32" t="s">
        <v>211</v>
      </c>
      <c r="C58" s="33" t="s">
        <v>16</v>
      </c>
      <c r="D58" s="9">
        <v>2</v>
      </c>
      <c r="E58" s="4"/>
      <c r="F58" s="20"/>
    </row>
    <row r="59" spans="1:5" s="8" customFormat="1" ht="18" customHeight="1">
      <c r="A59" s="121" t="s">
        <v>547</v>
      </c>
      <c r="B59" s="32" t="s">
        <v>212</v>
      </c>
      <c r="C59" s="33" t="s">
        <v>16</v>
      </c>
      <c r="D59" s="9">
        <v>4</v>
      </c>
      <c r="E59" s="4"/>
    </row>
    <row r="60" spans="1:5" s="8" customFormat="1" ht="18" customHeight="1">
      <c r="A60" s="121" t="s">
        <v>548</v>
      </c>
      <c r="B60" s="32" t="s">
        <v>213</v>
      </c>
      <c r="C60" s="33" t="s">
        <v>16</v>
      </c>
      <c r="D60" s="9">
        <v>4</v>
      </c>
      <c r="E60" s="4"/>
    </row>
    <row r="61" spans="1:4" s="8" customFormat="1" ht="12.75">
      <c r="A61" s="121" t="s">
        <v>549</v>
      </c>
      <c r="B61" s="32" t="s">
        <v>214</v>
      </c>
      <c r="C61" s="33" t="s">
        <v>16</v>
      </c>
      <c r="D61" s="9">
        <v>2</v>
      </c>
    </row>
    <row r="62" spans="1:6" s="8" customFormat="1" ht="12.75">
      <c r="A62" s="121" t="s">
        <v>550</v>
      </c>
      <c r="B62" s="32" t="s">
        <v>226</v>
      </c>
      <c r="C62" s="33" t="s">
        <v>16</v>
      </c>
      <c r="D62" s="9">
        <v>3</v>
      </c>
      <c r="F62" s="20"/>
    </row>
    <row r="63" spans="1:4" s="8" customFormat="1" ht="12.75">
      <c r="A63" s="121" t="s">
        <v>551</v>
      </c>
      <c r="B63" s="32" t="s">
        <v>227</v>
      </c>
      <c r="C63" s="33" t="s">
        <v>16</v>
      </c>
      <c r="D63" s="9">
        <v>1</v>
      </c>
    </row>
    <row r="64" spans="1:4" s="8" customFormat="1" ht="12.75">
      <c r="A64" s="121" t="s">
        <v>552</v>
      </c>
      <c r="B64" s="32" t="s">
        <v>81</v>
      </c>
      <c r="C64" s="33" t="s">
        <v>16</v>
      </c>
      <c r="D64" s="9">
        <v>2</v>
      </c>
    </row>
    <row r="65" spans="1:4" s="8" customFormat="1" ht="12.75">
      <c r="A65" s="121" t="s">
        <v>553</v>
      </c>
      <c r="B65" s="32" t="s">
        <v>215</v>
      </c>
      <c r="C65" s="33" t="s">
        <v>16</v>
      </c>
      <c r="D65" s="9">
        <v>2</v>
      </c>
    </row>
    <row r="66" spans="1:6" s="8" customFormat="1" ht="12.75">
      <c r="A66" s="121" t="s">
        <v>554</v>
      </c>
      <c r="B66" s="32" t="s">
        <v>216</v>
      </c>
      <c r="C66" s="33" t="s">
        <v>16</v>
      </c>
      <c r="D66" s="9">
        <v>6</v>
      </c>
      <c r="F66" s="20"/>
    </row>
    <row r="67" spans="1:6" s="8" customFormat="1" ht="12.75">
      <c r="A67" s="121" t="s">
        <v>555</v>
      </c>
      <c r="B67" s="32" t="s">
        <v>217</v>
      </c>
      <c r="C67" s="33" t="s">
        <v>16</v>
      </c>
      <c r="D67" s="9">
        <v>2</v>
      </c>
      <c r="F67" s="20"/>
    </row>
    <row r="68" spans="1:4" s="8" customFormat="1" ht="12.75">
      <c r="A68" s="121" t="s">
        <v>556</v>
      </c>
      <c r="B68" s="32" t="s">
        <v>218</v>
      </c>
      <c r="C68" s="33" t="s">
        <v>16</v>
      </c>
      <c r="D68" s="9">
        <v>2</v>
      </c>
    </row>
    <row r="69" spans="1:4" s="8" customFormat="1" ht="12.75">
      <c r="A69" s="121" t="s">
        <v>557</v>
      </c>
      <c r="B69" s="32" t="s">
        <v>224</v>
      </c>
      <c r="C69" s="33" t="s">
        <v>16</v>
      </c>
      <c r="D69" s="9">
        <v>1</v>
      </c>
    </row>
    <row r="70" spans="1:4" s="8" customFormat="1" ht="12.75">
      <c r="A70" s="121" t="s">
        <v>558</v>
      </c>
      <c r="B70" s="32" t="s">
        <v>225</v>
      </c>
      <c r="C70" s="33" t="s">
        <v>16</v>
      </c>
      <c r="D70" s="9">
        <v>1</v>
      </c>
    </row>
    <row r="71" spans="1:4" s="8" customFormat="1" ht="12.75">
      <c r="A71" s="121" t="s">
        <v>559</v>
      </c>
      <c r="B71" s="32" t="s">
        <v>219</v>
      </c>
      <c r="C71" s="33" t="s">
        <v>16</v>
      </c>
      <c r="D71" s="9">
        <v>4</v>
      </c>
    </row>
    <row r="72" spans="1:4" s="8" customFormat="1" ht="12.75">
      <c r="A72" s="121" t="s">
        <v>560</v>
      </c>
      <c r="B72" s="32" t="s">
        <v>220</v>
      </c>
      <c r="C72" s="33" t="s">
        <v>16</v>
      </c>
      <c r="D72" s="9">
        <v>2</v>
      </c>
    </row>
    <row r="73" spans="1:4" s="8" customFormat="1" ht="12.75">
      <c r="A73" s="121" t="s">
        <v>561</v>
      </c>
      <c r="B73" s="32" t="s">
        <v>223</v>
      </c>
      <c r="C73" s="33" t="s">
        <v>16</v>
      </c>
      <c r="D73" s="9">
        <v>1</v>
      </c>
    </row>
    <row r="74" spans="1:4" s="8" customFormat="1" ht="12.75">
      <c r="A74" s="121" t="s">
        <v>562</v>
      </c>
      <c r="B74" s="32" t="s">
        <v>222</v>
      </c>
      <c r="C74" s="33" t="s">
        <v>16</v>
      </c>
      <c r="D74" s="9">
        <v>1</v>
      </c>
    </row>
    <row r="75" spans="1:4" s="8" customFormat="1" ht="12.75">
      <c r="A75" s="121" t="s">
        <v>563</v>
      </c>
      <c r="B75" s="32" t="s">
        <v>221</v>
      </c>
      <c r="C75" s="33" t="s">
        <v>16</v>
      </c>
      <c r="D75" s="9">
        <v>3</v>
      </c>
    </row>
    <row r="76" spans="1:4" s="8" customFormat="1" ht="12.75">
      <c r="A76" s="121" t="s">
        <v>564</v>
      </c>
      <c r="B76" s="32" t="s">
        <v>222</v>
      </c>
      <c r="C76" s="33" t="s">
        <v>16</v>
      </c>
      <c r="D76" s="9">
        <v>3</v>
      </c>
    </row>
    <row r="77" spans="1:4" s="8" customFormat="1" ht="51">
      <c r="A77" s="121" t="s">
        <v>565</v>
      </c>
      <c r="B77" s="32" t="s">
        <v>117</v>
      </c>
      <c r="C77" s="33" t="s">
        <v>16</v>
      </c>
      <c r="D77" s="9">
        <v>2</v>
      </c>
    </row>
    <row r="78" spans="1:4" s="8" customFormat="1" ht="51">
      <c r="A78" s="121" t="s">
        <v>566</v>
      </c>
      <c r="B78" s="32" t="s">
        <v>228</v>
      </c>
      <c r="C78" s="33" t="s">
        <v>16</v>
      </c>
      <c r="D78" s="9">
        <v>2</v>
      </c>
    </row>
    <row r="79" spans="1:4" s="8" customFormat="1" ht="51">
      <c r="A79" s="121" t="s">
        <v>567</v>
      </c>
      <c r="B79" s="32" t="s">
        <v>229</v>
      </c>
      <c r="C79" s="33" t="s">
        <v>16</v>
      </c>
      <c r="D79" s="9">
        <v>2</v>
      </c>
    </row>
    <row r="80" spans="1:13" s="8" customFormat="1" ht="51">
      <c r="A80" s="121" t="s">
        <v>568</v>
      </c>
      <c r="B80" s="32" t="s">
        <v>230</v>
      </c>
      <c r="C80" s="33" t="s">
        <v>16</v>
      </c>
      <c r="D80" s="9">
        <v>2</v>
      </c>
      <c r="M80" s="8" t="s">
        <v>143</v>
      </c>
    </row>
    <row r="81" spans="1:4" s="8" customFormat="1" ht="49.5" customHeight="1">
      <c r="A81" s="121" t="s">
        <v>569</v>
      </c>
      <c r="B81" s="35" t="s">
        <v>682</v>
      </c>
      <c r="C81" s="33" t="s">
        <v>16</v>
      </c>
      <c r="D81" s="9">
        <v>6</v>
      </c>
    </row>
    <row r="82" spans="1:5" s="8" customFormat="1" ht="45" customHeight="1">
      <c r="A82" s="121" t="s">
        <v>570</v>
      </c>
      <c r="B82" s="35" t="s">
        <v>231</v>
      </c>
      <c r="C82" s="33" t="s">
        <v>16</v>
      </c>
      <c r="D82" s="9">
        <v>2</v>
      </c>
      <c r="E82" s="4"/>
    </row>
    <row r="83" spans="1:5" s="8" customFormat="1" ht="59.25" customHeight="1">
      <c r="A83" s="121" t="s">
        <v>571</v>
      </c>
      <c r="B83" s="35" t="s">
        <v>232</v>
      </c>
      <c r="C83" s="33" t="s">
        <v>16</v>
      </c>
      <c r="D83" s="9">
        <v>2</v>
      </c>
      <c r="E83" s="4"/>
    </row>
    <row r="84" spans="1:5" s="8" customFormat="1" ht="59.25" customHeight="1">
      <c r="A84" s="121" t="s">
        <v>572</v>
      </c>
      <c r="B84" s="35" t="s">
        <v>233</v>
      </c>
      <c r="C84" s="33" t="s">
        <v>16</v>
      </c>
      <c r="D84" s="9">
        <v>2</v>
      </c>
      <c r="E84" s="4"/>
    </row>
    <row r="85" spans="1:5" s="8" customFormat="1" ht="33.75" customHeight="1">
      <c r="A85" s="121" t="s">
        <v>573</v>
      </c>
      <c r="B85" s="35" t="s">
        <v>643</v>
      </c>
      <c r="C85" s="33" t="s">
        <v>16</v>
      </c>
      <c r="D85" s="9">
        <v>2</v>
      </c>
      <c r="E85" s="4"/>
    </row>
    <row r="86" spans="1:5" s="8" customFormat="1" ht="26.25" customHeight="1">
      <c r="A86" s="121" t="s">
        <v>574</v>
      </c>
      <c r="B86" s="35" t="s">
        <v>644</v>
      </c>
      <c r="C86" s="33" t="s">
        <v>16</v>
      </c>
      <c r="D86" s="9">
        <v>2</v>
      </c>
      <c r="E86" s="4"/>
    </row>
    <row r="87" spans="1:5" s="8" customFormat="1" ht="26.25" customHeight="1">
      <c r="A87" s="121" t="s">
        <v>575</v>
      </c>
      <c r="B87" s="35" t="s">
        <v>645</v>
      </c>
      <c r="C87" s="33" t="s">
        <v>16</v>
      </c>
      <c r="D87" s="9">
        <v>2</v>
      </c>
      <c r="E87" s="4"/>
    </row>
    <row r="88" spans="1:5" s="8" customFormat="1" ht="52.5" customHeight="1">
      <c r="A88" s="121" t="s">
        <v>576</v>
      </c>
      <c r="B88" s="36" t="s">
        <v>646</v>
      </c>
      <c r="C88" s="33" t="s">
        <v>16</v>
      </c>
      <c r="D88" s="9">
        <v>2</v>
      </c>
      <c r="E88" s="4"/>
    </row>
    <row r="89" spans="1:10" s="8" customFormat="1" ht="38.25">
      <c r="A89" s="121" t="s">
        <v>577</v>
      </c>
      <c r="B89" s="163" t="s">
        <v>659</v>
      </c>
      <c r="C89" s="33" t="s">
        <v>16</v>
      </c>
      <c r="D89" s="34">
        <f>D90+D91+D92+D93+D94</f>
        <v>12</v>
      </c>
      <c r="I89" s="93"/>
      <c r="J89" s="93"/>
    </row>
    <row r="90" spans="1:10" s="2" customFormat="1" ht="38.25">
      <c r="A90" s="121" t="s">
        <v>578</v>
      </c>
      <c r="B90" s="37" t="s">
        <v>234</v>
      </c>
      <c r="C90" s="38" t="s">
        <v>16</v>
      </c>
      <c r="D90" s="38">
        <v>2</v>
      </c>
      <c r="G90" s="8"/>
      <c r="I90" s="94"/>
      <c r="J90" s="94"/>
    </row>
    <row r="91" spans="1:7" s="2" customFormat="1" ht="38.25">
      <c r="A91" s="121" t="s">
        <v>579</v>
      </c>
      <c r="B91" s="37" t="s">
        <v>235</v>
      </c>
      <c r="C91" s="38" t="s">
        <v>16</v>
      </c>
      <c r="D91" s="38">
        <v>2</v>
      </c>
      <c r="G91" s="8"/>
    </row>
    <row r="92" spans="1:7" s="2" customFormat="1" ht="38.25">
      <c r="A92" s="121" t="s">
        <v>580</v>
      </c>
      <c r="B92" s="37" t="s">
        <v>236</v>
      </c>
      <c r="C92" s="38" t="s">
        <v>16</v>
      </c>
      <c r="D92" s="38">
        <v>4</v>
      </c>
      <c r="G92" s="8"/>
    </row>
    <row r="93" spans="1:7" s="2" customFormat="1" ht="38.25">
      <c r="A93" s="121" t="s">
        <v>581</v>
      </c>
      <c r="B93" s="37" t="s">
        <v>237</v>
      </c>
      <c r="C93" s="38" t="s">
        <v>16</v>
      </c>
      <c r="D93" s="38">
        <v>2</v>
      </c>
      <c r="G93" s="8"/>
    </row>
    <row r="94" spans="1:7" s="2" customFormat="1" ht="38.25">
      <c r="A94" s="121" t="s">
        <v>582</v>
      </c>
      <c r="B94" s="37" t="s">
        <v>238</v>
      </c>
      <c r="C94" s="38" t="s">
        <v>16</v>
      </c>
      <c r="D94" s="38">
        <v>2</v>
      </c>
      <c r="G94" s="8"/>
    </row>
    <row r="95" spans="1:7" s="2" customFormat="1" ht="12.75">
      <c r="A95" s="121" t="s">
        <v>583</v>
      </c>
      <c r="B95" s="37" t="s">
        <v>654</v>
      </c>
      <c r="C95" s="38" t="s">
        <v>16</v>
      </c>
      <c r="D95" s="38">
        <v>2</v>
      </c>
      <c r="G95" s="8"/>
    </row>
    <row r="96" spans="1:7" s="2" customFormat="1" ht="12.75">
      <c r="A96" s="121" t="s">
        <v>584</v>
      </c>
      <c r="B96" s="37" t="s">
        <v>102</v>
      </c>
      <c r="C96" s="38" t="s">
        <v>16</v>
      </c>
      <c r="D96" s="38">
        <v>10</v>
      </c>
      <c r="G96" s="8"/>
    </row>
    <row r="97" spans="1:7" s="2" customFormat="1" ht="12.75">
      <c r="A97" s="121" t="s">
        <v>585</v>
      </c>
      <c r="B97" s="3" t="s">
        <v>239</v>
      </c>
      <c r="C97" s="15" t="s">
        <v>7</v>
      </c>
      <c r="D97" s="15">
        <v>3</v>
      </c>
      <c r="G97" s="8"/>
    </row>
    <row r="98" spans="1:7" s="2" customFormat="1" ht="12.75">
      <c r="A98" s="121" t="s">
        <v>586</v>
      </c>
      <c r="B98" s="3" t="s">
        <v>62</v>
      </c>
      <c r="C98" s="15" t="s">
        <v>7</v>
      </c>
      <c r="D98" s="15">
        <v>12</v>
      </c>
      <c r="G98" s="8"/>
    </row>
    <row r="99" spans="1:7" s="2" customFormat="1" ht="12.75">
      <c r="A99" s="121" t="s">
        <v>587</v>
      </c>
      <c r="B99" s="3" t="s">
        <v>103</v>
      </c>
      <c r="C99" s="15" t="s">
        <v>13</v>
      </c>
      <c r="D99" s="15">
        <f>0.17*12</f>
        <v>2.04</v>
      </c>
      <c r="G99" s="8"/>
    </row>
    <row r="100" spans="1:12" s="8" customFormat="1" ht="25.5">
      <c r="A100" s="121" t="s">
        <v>588</v>
      </c>
      <c r="B100" s="17" t="s">
        <v>61</v>
      </c>
      <c r="C100" s="16" t="s">
        <v>16</v>
      </c>
      <c r="D100" s="34">
        <f>D101+D102+D103+D104+D105+D106</f>
        <v>310</v>
      </c>
      <c r="L100" s="2"/>
    </row>
    <row r="101" spans="1:12" s="8" customFormat="1" ht="25.5">
      <c r="A101" s="121" t="s">
        <v>589</v>
      </c>
      <c r="B101" s="3" t="s">
        <v>648</v>
      </c>
      <c r="C101" s="144" t="s">
        <v>16</v>
      </c>
      <c r="D101" s="142">
        <v>160</v>
      </c>
      <c r="L101" s="2"/>
    </row>
    <row r="102" spans="1:12" s="8" customFormat="1" ht="25.5">
      <c r="A102" s="121" t="s">
        <v>590</v>
      </c>
      <c r="B102" s="3" t="s">
        <v>647</v>
      </c>
      <c r="C102" s="144" t="s">
        <v>16</v>
      </c>
      <c r="D102" s="142">
        <v>18</v>
      </c>
      <c r="L102" s="2"/>
    </row>
    <row r="103" spans="1:12" s="8" customFormat="1" ht="25.5">
      <c r="A103" s="121" t="s">
        <v>591</v>
      </c>
      <c r="B103" s="3" t="s">
        <v>649</v>
      </c>
      <c r="C103" s="144" t="s">
        <v>16</v>
      </c>
      <c r="D103" s="142">
        <v>32</v>
      </c>
      <c r="L103" s="2"/>
    </row>
    <row r="104" spans="1:12" s="8" customFormat="1" ht="25.5">
      <c r="A104" s="121" t="s">
        <v>592</v>
      </c>
      <c r="B104" s="3" t="s">
        <v>650</v>
      </c>
      <c r="C104" s="144" t="s">
        <v>16</v>
      </c>
      <c r="D104" s="142">
        <v>54</v>
      </c>
      <c r="L104" s="2"/>
    </row>
    <row r="105" spans="1:12" s="8" customFormat="1" ht="25.5">
      <c r="A105" s="121" t="s">
        <v>593</v>
      </c>
      <c r="B105" s="3" t="s">
        <v>651</v>
      </c>
      <c r="C105" s="144" t="s">
        <v>16</v>
      </c>
      <c r="D105" s="142">
        <v>24</v>
      </c>
      <c r="L105" s="2"/>
    </row>
    <row r="106" spans="1:7" s="2" customFormat="1" ht="30" customHeight="1">
      <c r="A106" s="121" t="s">
        <v>594</v>
      </c>
      <c r="B106" s="3" t="s">
        <v>652</v>
      </c>
      <c r="C106" s="144" t="s">
        <v>16</v>
      </c>
      <c r="D106" s="15">
        <v>22</v>
      </c>
      <c r="G106" s="8"/>
    </row>
    <row r="107" spans="1:4" s="2" customFormat="1" ht="12.75">
      <c r="A107" s="121" t="s">
        <v>595</v>
      </c>
      <c r="B107" s="41" t="s">
        <v>660</v>
      </c>
      <c r="C107" s="40" t="s">
        <v>16</v>
      </c>
      <c r="D107" s="9">
        <v>2</v>
      </c>
    </row>
    <row r="108" spans="1:4" s="2" customFormat="1" ht="12.75">
      <c r="A108" s="121" t="s">
        <v>596</v>
      </c>
      <c r="B108" s="41" t="s">
        <v>661</v>
      </c>
      <c r="C108" s="40" t="s">
        <v>16</v>
      </c>
      <c r="D108" s="9">
        <v>2</v>
      </c>
    </row>
    <row r="109" spans="1:4" s="2" customFormat="1" ht="12.75">
      <c r="A109" s="121" t="s">
        <v>597</v>
      </c>
      <c r="B109" s="41" t="s">
        <v>662</v>
      </c>
      <c r="C109" s="40" t="s">
        <v>16</v>
      </c>
      <c r="D109" s="9">
        <v>2</v>
      </c>
    </row>
    <row r="110" spans="1:4" s="2" customFormat="1" ht="38.25">
      <c r="A110" s="121" t="s">
        <v>598</v>
      </c>
      <c r="B110" s="57" t="s">
        <v>107</v>
      </c>
      <c r="C110" s="50" t="s">
        <v>108</v>
      </c>
      <c r="D110" s="50">
        <v>1</v>
      </c>
    </row>
    <row r="111" spans="1:4" s="2" customFormat="1" ht="12.75">
      <c r="A111" s="121" t="s">
        <v>599</v>
      </c>
      <c r="B111" s="3" t="s">
        <v>240</v>
      </c>
      <c r="C111" s="31" t="s">
        <v>16</v>
      </c>
      <c r="D111" s="91">
        <v>1</v>
      </c>
    </row>
    <row r="112" spans="1:4" s="2" customFormat="1" ht="12.75">
      <c r="A112" s="121" t="s">
        <v>600</v>
      </c>
      <c r="B112" s="3" t="s">
        <v>241</v>
      </c>
      <c r="C112" s="31" t="s">
        <v>16</v>
      </c>
      <c r="D112" s="91">
        <v>1</v>
      </c>
    </row>
    <row r="113" spans="1:4" s="2" customFormat="1" ht="12.75">
      <c r="A113" s="121" t="s">
        <v>601</v>
      </c>
      <c r="B113" s="3" t="s">
        <v>109</v>
      </c>
      <c r="C113" s="31" t="s">
        <v>80</v>
      </c>
      <c r="D113" s="91">
        <v>0.06</v>
      </c>
    </row>
    <row r="114" spans="1:4" s="2" customFormat="1" ht="12.75">
      <c r="A114" s="121" t="s">
        <v>602</v>
      </c>
      <c r="B114" s="3" t="s">
        <v>110</v>
      </c>
      <c r="C114" s="31" t="s">
        <v>16</v>
      </c>
      <c r="D114" s="91" t="s">
        <v>104</v>
      </c>
    </row>
    <row r="115" spans="1:4" s="2" customFormat="1" ht="12.75">
      <c r="A115" s="121" t="s">
        <v>603</v>
      </c>
      <c r="B115" s="3" t="s">
        <v>111</v>
      </c>
      <c r="C115" s="31" t="s">
        <v>79</v>
      </c>
      <c r="D115" s="91" t="s">
        <v>15</v>
      </c>
    </row>
    <row r="116" spans="1:4" s="2" customFormat="1" ht="12.75">
      <c r="A116" s="121" t="s">
        <v>604</v>
      </c>
      <c r="B116" s="3" t="s">
        <v>112</v>
      </c>
      <c r="C116" s="31" t="s">
        <v>79</v>
      </c>
      <c r="D116" s="91" t="s">
        <v>15</v>
      </c>
    </row>
    <row r="117" spans="1:4" s="2" customFormat="1" ht="12.75">
      <c r="A117" s="121" t="s">
        <v>605</v>
      </c>
      <c r="B117" s="3" t="s">
        <v>113</v>
      </c>
      <c r="C117" s="31" t="s">
        <v>80</v>
      </c>
      <c r="D117" s="91" t="s">
        <v>114</v>
      </c>
    </row>
    <row r="118" spans="1:4" s="2" customFormat="1" ht="12.75">
      <c r="A118" s="121" t="s">
        <v>606</v>
      </c>
      <c r="B118" s="3" t="s">
        <v>115</v>
      </c>
      <c r="C118" s="31" t="s">
        <v>80</v>
      </c>
      <c r="D118" s="91" t="s">
        <v>116</v>
      </c>
    </row>
    <row r="119" spans="1:4" s="2" customFormat="1" ht="25.5">
      <c r="A119" s="121" t="s">
        <v>607</v>
      </c>
      <c r="B119" s="17" t="s">
        <v>247</v>
      </c>
      <c r="C119" s="21" t="s">
        <v>16</v>
      </c>
      <c r="D119" s="83">
        <v>6</v>
      </c>
    </row>
    <row r="120" spans="1:4" s="2" customFormat="1" ht="12.75">
      <c r="A120" s="121" t="s">
        <v>608</v>
      </c>
      <c r="B120" s="3" t="s">
        <v>248</v>
      </c>
      <c r="C120" s="15" t="s">
        <v>16</v>
      </c>
      <c r="D120" s="38">
        <v>6</v>
      </c>
    </row>
    <row r="121" spans="1:4" s="2" customFormat="1" ht="12.75">
      <c r="A121" s="121" t="s">
        <v>609</v>
      </c>
      <c r="B121" s="17" t="s">
        <v>249</v>
      </c>
      <c r="C121" s="21" t="s">
        <v>16</v>
      </c>
      <c r="D121" s="83">
        <v>6</v>
      </c>
    </row>
    <row r="122" spans="1:4" s="2" customFormat="1" ht="12.75">
      <c r="A122" s="121" t="s">
        <v>610</v>
      </c>
      <c r="B122" s="3" t="s">
        <v>250</v>
      </c>
      <c r="C122" s="15" t="s">
        <v>16</v>
      </c>
      <c r="D122" s="38">
        <v>6</v>
      </c>
    </row>
    <row r="123" spans="1:4" s="8" customFormat="1" ht="25.5">
      <c r="A123" s="121" t="s">
        <v>611</v>
      </c>
      <c r="B123" s="17" t="s">
        <v>663</v>
      </c>
      <c r="C123" s="16" t="s">
        <v>16</v>
      </c>
      <c r="D123" s="34">
        <v>80</v>
      </c>
    </row>
    <row r="124" spans="1:4" s="8" customFormat="1" ht="12.75">
      <c r="A124" s="121" t="s">
        <v>612</v>
      </c>
      <c r="B124" s="17" t="s">
        <v>242</v>
      </c>
      <c r="C124" s="16" t="s">
        <v>16</v>
      </c>
      <c r="D124" s="34">
        <v>16</v>
      </c>
    </row>
    <row r="125" spans="1:4" s="8" customFormat="1" ht="12.75">
      <c r="A125" s="121" t="s">
        <v>613</v>
      </c>
      <c r="B125" s="17" t="s">
        <v>244</v>
      </c>
      <c r="C125" s="16" t="s">
        <v>16</v>
      </c>
      <c r="D125" s="34">
        <v>16</v>
      </c>
    </row>
    <row r="126" spans="1:4" s="8" customFormat="1" ht="12.75">
      <c r="A126" s="121" t="s">
        <v>614</v>
      </c>
      <c r="B126" s="17" t="s">
        <v>245</v>
      </c>
      <c r="C126" s="16" t="s">
        <v>16</v>
      </c>
      <c r="D126" s="34">
        <v>48</v>
      </c>
    </row>
    <row r="127" spans="1:4" s="8" customFormat="1" ht="12.75">
      <c r="A127" s="121" t="s">
        <v>615</v>
      </c>
      <c r="B127" s="17" t="s">
        <v>243</v>
      </c>
      <c r="C127" s="16" t="s">
        <v>16</v>
      </c>
      <c r="D127" s="34">
        <v>56</v>
      </c>
    </row>
    <row r="128" spans="1:4" s="8" customFormat="1" ht="12.75">
      <c r="A128" s="121" t="s">
        <v>616</v>
      </c>
      <c r="B128" s="17" t="s">
        <v>37</v>
      </c>
      <c r="C128" s="16" t="s">
        <v>7</v>
      </c>
      <c r="D128" s="9">
        <v>1136</v>
      </c>
    </row>
    <row r="129" spans="1:4" s="8" customFormat="1" ht="25.5">
      <c r="A129" s="121" t="s">
        <v>617</v>
      </c>
      <c r="B129" s="17" t="s">
        <v>38</v>
      </c>
      <c r="C129" s="16" t="s">
        <v>12</v>
      </c>
      <c r="D129" s="9">
        <v>1</v>
      </c>
    </row>
    <row r="130" spans="1:4" s="2" customFormat="1" ht="12.75">
      <c r="A130" s="121" t="s">
        <v>618</v>
      </c>
      <c r="B130" s="3" t="s">
        <v>39</v>
      </c>
      <c r="C130" s="15" t="s">
        <v>16</v>
      </c>
      <c r="D130" s="6">
        <f>D100</f>
        <v>310</v>
      </c>
    </row>
    <row r="131" spans="1:4" s="2" customFormat="1" ht="12.75">
      <c r="A131" s="121" t="s">
        <v>619</v>
      </c>
      <c r="B131" s="3" t="s">
        <v>40</v>
      </c>
      <c r="C131" s="15" t="s">
        <v>16</v>
      </c>
      <c r="D131" s="15">
        <f>D130</f>
        <v>310</v>
      </c>
    </row>
    <row r="132" spans="1:4" s="8" customFormat="1" ht="13.5" thickBot="1">
      <c r="A132" s="121" t="s">
        <v>620</v>
      </c>
      <c r="B132" s="17" t="s">
        <v>41</v>
      </c>
      <c r="C132" s="16" t="s">
        <v>42</v>
      </c>
      <c r="D132" s="9">
        <f>(D47+D56)/100</f>
        <v>13.152000000000001</v>
      </c>
    </row>
    <row r="133" spans="1:4" ht="15.75" thickBot="1">
      <c r="A133" s="173" t="s">
        <v>44</v>
      </c>
      <c r="B133" s="174"/>
      <c r="C133" s="174"/>
      <c r="D133" s="175"/>
    </row>
    <row r="134" spans="1:4" ht="15">
      <c r="A134" s="148"/>
      <c r="B134" s="189" t="s">
        <v>50</v>
      </c>
      <c r="C134" s="189"/>
      <c r="D134" s="189"/>
    </row>
    <row r="135" spans="1:4" s="8" customFormat="1" ht="25.5">
      <c r="A135" s="121" t="s">
        <v>621</v>
      </c>
      <c r="B135" s="90" t="s">
        <v>26</v>
      </c>
      <c r="C135" s="16" t="s">
        <v>11</v>
      </c>
      <c r="D135" s="9">
        <v>1028</v>
      </c>
    </row>
    <row r="136" spans="1:4" s="28" customFormat="1" ht="14.25">
      <c r="A136" s="121" t="s">
        <v>622</v>
      </c>
      <c r="B136" s="22" t="s">
        <v>99</v>
      </c>
      <c r="C136" s="23" t="s">
        <v>43</v>
      </c>
      <c r="D136" s="23">
        <f>ROUND(D135*0.04,0)</f>
        <v>41</v>
      </c>
    </row>
    <row r="137" spans="1:4" s="8" customFormat="1" ht="25.5">
      <c r="A137" s="121" t="s">
        <v>623</v>
      </c>
      <c r="B137" s="164" t="s">
        <v>58</v>
      </c>
      <c r="C137" s="16" t="s">
        <v>11</v>
      </c>
      <c r="D137" s="9">
        <v>1028</v>
      </c>
    </row>
    <row r="138" spans="1:4" s="28" customFormat="1" ht="22.5" customHeight="1">
      <c r="A138" s="121" t="s">
        <v>624</v>
      </c>
      <c r="B138" s="22" t="s">
        <v>100</v>
      </c>
      <c r="C138" s="23" t="s">
        <v>43</v>
      </c>
      <c r="D138" s="23">
        <f>ROUND(D137*0.05,0)</f>
        <v>51</v>
      </c>
    </row>
    <row r="139" spans="1:15" s="8" customFormat="1" ht="30" customHeight="1">
      <c r="A139" s="121" t="s">
        <v>625</v>
      </c>
      <c r="B139" s="90" t="s">
        <v>67</v>
      </c>
      <c r="C139" s="16" t="s">
        <v>11</v>
      </c>
      <c r="D139" s="9">
        <v>1028</v>
      </c>
      <c r="O139" s="8" t="s">
        <v>82</v>
      </c>
    </row>
    <row r="140" spans="1:4" s="8" customFormat="1" ht="25.5">
      <c r="A140" s="121" t="s">
        <v>626</v>
      </c>
      <c r="B140" s="22" t="s">
        <v>68</v>
      </c>
      <c r="C140" s="23" t="s">
        <v>43</v>
      </c>
      <c r="D140" s="23">
        <f>ROUND(D139*0.2,0)</f>
        <v>206</v>
      </c>
    </row>
    <row r="141" spans="1:4" s="8" customFormat="1" ht="14.25">
      <c r="A141" s="121" t="s">
        <v>627</v>
      </c>
      <c r="B141" s="90" t="s">
        <v>54</v>
      </c>
      <c r="C141" s="16" t="s">
        <v>11</v>
      </c>
      <c r="D141" s="9">
        <v>1028</v>
      </c>
    </row>
    <row r="142" spans="1:4" s="8" customFormat="1" ht="14.25">
      <c r="A142" s="121" t="s">
        <v>628</v>
      </c>
      <c r="B142" s="22" t="s">
        <v>55</v>
      </c>
      <c r="C142" s="23" t="s">
        <v>43</v>
      </c>
      <c r="D142" s="23">
        <f>ROUND(D141*0.3,0)</f>
        <v>308</v>
      </c>
    </row>
    <row r="143" spans="1:4" s="8" customFormat="1" ht="14.25">
      <c r="A143" s="121" t="s">
        <v>629</v>
      </c>
      <c r="B143" s="90" t="s">
        <v>51</v>
      </c>
      <c r="C143" s="16" t="s">
        <v>11</v>
      </c>
      <c r="D143" s="9">
        <v>415</v>
      </c>
    </row>
    <row r="144" spans="1:4" s="8" customFormat="1" ht="14.25">
      <c r="A144" s="121" t="s">
        <v>630</v>
      </c>
      <c r="B144" s="22" t="s">
        <v>55</v>
      </c>
      <c r="C144" s="23" t="s">
        <v>43</v>
      </c>
      <c r="D144" s="23">
        <f>ROUND(D143*0.3,0)</f>
        <v>125</v>
      </c>
    </row>
    <row r="145" spans="1:4" s="8" customFormat="1" ht="14.25">
      <c r="A145" s="121" t="s">
        <v>631</v>
      </c>
      <c r="B145" s="22" t="s">
        <v>56</v>
      </c>
      <c r="C145" s="23" t="s">
        <v>43</v>
      </c>
      <c r="D145" s="23">
        <f>ROUND(D143*0.28,0)</f>
        <v>116</v>
      </c>
    </row>
    <row r="146" spans="1:4" s="8" customFormat="1" ht="25.5">
      <c r="A146" s="121" t="s">
        <v>632</v>
      </c>
      <c r="B146" s="165" t="s">
        <v>664</v>
      </c>
      <c r="C146" s="9" t="s">
        <v>63</v>
      </c>
      <c r="D146" s="9">
        <v>24</v>
      </c>
    </row>
    <row r="147" spans="1:4" s="8" customFormat="1" ht="14.25">
      <c r="A147" s="121" t="s">
        <v>633</v>
      </c>
      <c r="B147" s="30" t="s">
        <v>64</v>
      </c>
      <c r="C147" s="6" t="s">
        <v>0</v>
      </c>
      <c r="D147" s="6">
        <f>ROUND(D146*0.05,1)</f>
        <v>1.2</v>
      </c>
    </row>
    <row r="148" spans="1:4" s="8" customFormat="1" ht="14.25">
      <c r="A148" s="121" t="s">
        <v>634</v>
      </c>
      <c r="B148" s="30" t="s">
        <v>65</v>
      </c>
      <c r="C148" s="6" t="s">
        <v>0</v>
      </c>
      <c r="D148" s="6">
        <f>ROUND(D146*0.15,1)</f>
        <v>3.6</v>
      </c>
    </row>
    <row r="149" spans="1:4" s="8" customFormat="1" ht="14.25">
      <c r="A149" s="121" t="s">
        <v>635</v>
      </c>
      <c r="B149" s="30" t="s">
        <v>66</v>
      </c>
      <c r="C149" s="6" t="s">
        <v>0</v>
      </c>
      <c r="D149" s="6">
        <f>ROUND(D146*0.3,1)</f>
        <v>7.2</v>
      </c>
    </row>
    <row r="150" spans="1:4" s="8" customFormat="1" ht="14.25">
      <c r="A150" s="121" t="s">
        <v>636</v>
      </c>
      <c r="B150" s="3" t="s">
        <v>71</v>
      </c>
      <c r="C150" s="15" t="s">
        <v>70</v>
      </c>
      <c r="D150" s="6">
        <f>ROUND(D146*0.1,1)</f>
        <v>2.4</v>
      </c>
    </row>
    <row r="151" spans="1:4" s="8" customFormat="1" ht="14.25">
      <c r="A151" s="121" t="s">
        <v>637</v>
      </c>
      <c r="B151" s="17" t="s">
        <v>144</v>
      </c>
      <c r="C151" s="16" t="s">
        <v>11</v>
      </c>
      <c r="D151" s="9">
        <v>22</v>
      </c>
    </row>
    <row r="152" spans="1:4" s="8" customFormat="1" ht="14.25">
      <c r="A152" s="121" t="s">
        <v>638</v>
      </c>
      <c r="B152" s="22" t="s">
        <v>55</v>
      </c>
      <c r="C152" s="23" t="s">
        <v>43</v>
      </c>
      <c r="D152" s="23">
        <f>ROUND(D151*0.3,0)</f>
        <v>7</v>
      </c>
    </row>
    <row r="153" spans="1:4" s="8" customFormat="1" ht="14.25">
      <c r="A153" s="121" t="s">
        <v>639</v>
      </c>
      <c r="B153" s="29" t="s">
        <v>145</v>
      </c>
      <c r="C153" s="23" t="s">
        <v>43</v>
      </c>
      <c r="D153" s="23">
        <f>ROUND(D151*0.28,0)</f>
        <v>6</v>
      </c>
    </row>
    <row r="154" spans="1:4" s="8" customFormat="1" ht="25.5">
      <c r="A154" s="121" t="s">
        <v>640</v>
      </c>
      <c r="B154" s="17" t="s">
        <v>59</v>
      </c>
      <c r="C154" s="16" t="s">
        <v>46</v>
      </c>
      <c r="D154" s="9">
        <v>12.4</v>
      </c>
    </row>
    <row r="155" spans="1:4" s="2" customFormat="1" ht="14.25">
      <c r="A155" s="121" t="s">
        <v>641</v>
      </c>
      <c r="B155" s="3" t="s">
        <v>45</v>
      </c>
      <c r="C155" s="15" t="s">
        <v>0</v>
      </c>
      <c r="D155" s="15">
        <f>ROUND(0.1*D154*100,0)</f>
        <v>124</v>
      </c>
    </row>
    <row r="156" spans="1:4" s="2" customFormat="1" ht="18.75">
      <c r="A156" s="121" t="s">
        <v>642</v>
      </c>
      <c r="B156" s="3" t="s">
        <v>1</v>
      </c>
      <c r="C156" s="15" t="s">
        <v>8</v>
      </c>
      <c r="D156" s="15">
        <f>ROUND((D154*3),0)</f>
        <v>37</v>
      </c>
    </row>
    <row r="157" spans="1:4" ht="15.75" thickBot="1">
      <c r="A157" s="27"/>
      <c r="B157" s="10"/>
      <c r="C157" s="13"/>
      <c r="D157" s="11"/>
    </row>
    <row r="158" spans="1:4" ht="13.5" thickTop="1">
      <c r="A158" s="4"/>
      <c r="B158" s="5"/>
      <c r="C158" s="5"/>
      <c r="D158" s="5"/>
    </row>
    <row r="159" spans="1:4" ht="12.75">
      <c r="A159" s="4" t="s">
        <v>17</v>
      </c>
      <c r="B159" s="7" t="s">
        <v>266</v>
      </c>
      <c r="D159" s="5"/>
    </row>
    <row r="160" spans="1:4" ht="12.75">
      <c r="A160" s="4"/>
      <c r="B160" s="7"/>
      <c r="D160" s="5"/>
    </row>
  </sheetData>
  <sheetProtection/>
  <mergeCells count="21">
    <mergeCell ref="A133:D133"/>
    <mergeCell ref="B4:C4"/>
    <mergeCell ref="B6:D6"/>
    <mergeCell ref="B5:C5"/>
    <mergeCell ref="A9:A10"/>
    <mergeCell ref="B9:B10"/>
    <mergeCell ref="B134:D134"/>
    <mergeCell ref="A24:D24"/>
    <mergeCell ref="B25:D25"/>
    <mergeCell ref="B30:D30"/>
    <mergeCell ref="B37:D37"/>
    <mergeCell ref="A3:D3"/>
    <mergeCell ref="B19:D19"/>
    <mergeCell ref="A13:D13"/>
    <mergeCell ref="A46:D46"/>
    <mergeCell ref="C9:C10"/>
    <mergeCell ref="A2:D2"/>
    <mergeCell ref="D9:D10"/>
    <mergeCell ref="B14:D14"/>
    <mergeCell ref="B7:D7"/>
    <mergeCell ref="B8:D8"/>
  </mergeCells>
  <printOptions horizontalCentered="1"/>
  <pageMargins left="0.984251968503937" right="0.3937007874015748" top="0.4724409448818898" bottom="0.3937007874015748" header="0.6692913385826772" footer="0.3937007874015748"/>
  <pageSetup fitToHeight="0" horizontalDpi="600" verticalDpi="600" orientation="portrait" paperSize="9" scale="80" r:id="rId2"/>
  <rowBreaks count="4" manualBreakCount="4">
    <brk id="48" max="3" man="1"/>
    <brk id="86" max="3" man="1"/>
    <brk id="118" max="3" man="1"/>
    <brk id="159" max="3" man="1"/>
  </rowBreaks>
  <drawing r:id="rId1"/>
</worksheet>
</file>

<file path=xl/worksheets/sheet2.xml><?xml version="1.0" encoding="utf-8"?>
<worksheet xmlns="http://schemas.openxmlformats.org/spreadsheetml/2006/main" xmlns:r="http://schemas.openxmlformats.org/officeDocument/2006/relationships">
  <dimension ref="A2:E81"/>
  <sheetViews>
    <sheetView zoomScalePageLayoutView="0" workbookViewId="0" topLeftCell="A52">
      <selection activeCell="G82" sqref="G82"/>
    </sheetView>
  </sheetViews>
  <sheetFormatPr defaultColWidth="9.140625" defaultRowHeight="12.75" outlineLevelRow="1"/>
  <cols>
    <col min="1" max="1" width="11.140625" style="0" customWidth="1"/>
    <col min="2" max="2" width="53.140625" style="0" customWidth="1"/>
  </cols>
  <sheetData>
    <row r="2" spans="1:4" s="1" customFormat="1" ht="15.75" customHeight="1" outlineLevel="1" thickBot="1">
      <c r="A2" s="178" t="s">
        <v>260</v>
      </c>
      <c r="B2" s="178"/>
      <c r="C2" s="178"/>
      <c r="D2" s="178"/>
    </row>
    <row r="3" spans="1:5" s="1" customFormat="1" ht="22.5" customHeight="1" outlineLevel="1" thickTop="1">
      <c r="A3" s="190" t="s">
        <v>77</v>
      </c>
      <c r="B3" s="190"/>
      <c r="C3" s="190"/>
      <c r="D3" s="190"/>
      <c r="E3" s="97"/>
    </row>
    <row r="4" spans="1:4" s="1" customFormat="1" ht="25.5" outlineLevel="1">
      <c r="A4" s="95" t="s">
        <v>2</v>
      </c>
      <c r="B4" s="182" t="s">
        <v>264</v>
      </c>
      <c r="C4" s="182"/>
      <c r="D4" s="147"/>
    </row>
    <row r="5" spans="1:4" s="1" customFormat="1" ht="12.75" outlineLevel="1">
      <c r="A5" s="95" t="s">
        <v>261</v>
      </c>
      <c r="B5" s="182" t="s">
        <v>264</v>
      </c>
      <c r="C5" s="182"/>
      <c r="D5" s="147"/>
    </row>
    <row r="6" spans="1:4" s="1" customFormat="1" ht="12.75" outlineLevel="1">
      <c r="A6" s="96" t="s">
        <v>262</v>
      </c>
      <c r="B6" s="184" t="s">
        <v>267</v>
      </c>
      <c r="C6" s="182"/>
      <c r="D6" s="182"/>
    </row>
    <row r="7" spans="1:4" s="1" customFormat="1" ht="26.25" customHeight="1" outlineLevel="1" thickBot="1">
      <c r="A7" s="95" t="s">
        <v>263</v>
      </c>
      <c r="B7" s="182" t="s">
        <v>265</v>
      </c>
      <c r="C7" s="182"/>
      <c r="D7" s="182"/>
    </row>
    <row r="8" spans="1:4" s="1" customFormat="1" ht="12.75" outlineLevel="1">
      <c r="A8" s="185" t="s">
        <v>3</v>
      </c>
      <c r="B8" s="187" t="s">
        <v>4</v>
      </c>
      <c r="C8" s="176" t="s">
        <v>5</v>
      </c>
      <c r="D8" s="192" t="s">
        <v>6</v>
      </c>
    </row>
    <row r="9" spans="1:4" s="1" customFormat="1" ht="28.5" customHeight="1" outlineLevel="1" thickBot="1">
      <c r="A9" s="186"/>
      <c r="B9" s="188"/>
      <c r="C9" s="177"/>
      <c r="D9" s="193"/>
    </row>
    <row r="10" spans="1:4" ht="13.5" thickBot="1">
      <c r="A10" s="24">
        <v>1</v>
      </c>
      <c r="B10" s="12">
        <v>2</v>
      </c>
      <c r="C10" s="12">
        <v>3</v>
      </c>
      <c r="D10" s="146">
        <v>4</v>
      </c>
    </row>
    <row r="11" spans="1:4" ht="13.5" thickBot="1">
      <c r="A11" s="117"/>
      <c r="B11" s="117"/>
      <c r="C11" s="117"/>
      <c r="D11" s="117"/>
    </row>
    <row r="12" spans="1:4" ht="19.5" customHeight="1" thickBot="1">
      <c r="A12" s="194" t="s">
        <v>118</v>
      </c>
      <c r="B12" s="195"/>
      <c r="C12" s="195"/>
      <c r="D12" s="196"/>
    </row>
    <row r="13" spans="1:4" ht="12.75">
      <c r="A13" s="191" t="s">
        <v>171</v>
      </c>
      <c r="B13" s="191"/>
      <c r="C13" s="191"/>
      <c r="D13" s="191"/>
    </row>
    <row r="14" spans="1:4" ht="38.25">
      <c r="A14" s="149" t="s">
        <v>268</v>
      </c>
      <c r="B14" s="119" t="s">
        <v>665</v>
      </c>
      <c r="C14" s="70" t="s">
        <v>9</v>
      </c>
      <c r="D14" s="69">
        <v>2</v>
      </c>
    </row>
    <row r="15" spans="1:4" ht="38.25">
      <c r="A15" s="121" t="s">
        <v>269</v>
      </c>
      <c r="B15" s="119" t="s">
        <v>666</v>
      </c>
      <c r="C15" s="16" t="s">
        <v>9</v>
      </c>
      <c r="D15" s="9">
        <v>2</v>
      </c>
    </row>
    <row r="16" spans="1:4" ht="12.75">
      <c r="A16" s="121" t="s">
        <v>270</v>
      </c>
      <c r="B16" s="120" t="s">
        <v>106</v>
      </c>
      <c r="C16" s="50" t="s">
        <v>7</v>
      </c>
      <c r="D16" s="9">
        <v>2</v>
      </c>
    </row>
    <row r="17" spans="1:4" ht="14.25">
      <c r="A17" s="121" t="s">
        <v>271</v>
      </c>
      <c r="B17" s="58" t="s">
        <v>119</v>
      </c>
      <c r="C17" s="59" t="s">
        <v>0</v>
      </c>
      <c r="D17" s="60">
        <f>D16*0.1</f>
        <v>0.2</v>
      </c>
    </row>
    <row r="18" spans="1:4" ht="14.25">
      <c r="A18" s="121" t="s">
        <v>272</v>
      </c>
      <c r="B18" s="22" t="s">
        <v>120</v>
      </c>
      <c r="C18" s="23" t="s">
        <v>43</v>
      </c>
      <c r="D18" s="23">
        <f>D16*0.15</f>
        <v>0.3</v>
      </c>
    </row>
    <row r="19" spans="1:4" ht="52.5" customHeight="1">
      <c r="A19" s="121" t="s">
        <v>273</v>
      </c>
      <c r="B19" s="67" t="s">
        <v>141</v>
      </c>
      <c r="C19" s="46" t="s">
        <v>16</v>
      </c>
      <c r="D19" s="46">
        <v>2</v>
      </c>
    </row>
    <row r="20" spans="1:4" ht="12.75">
      <c r="A20" s="121" t="s">
        <v>274</v>
      </c>
      <c r="B20" s="65" t="s">
        <v>138</v>
      </c>
      <c r="C20" s="68" t="s">
        <v>8</v>
      </c>
      <c r="D20" s="68">
        <v>20</v>
      </c>
    </row>
    <row r="21" spans="1:4" ht="12.75">
      <c r="A21" s="121" t="s">
        <v>275</v>
      </c>
      <c r="B21" s="66" t="s">
        <v>140</v>
      </c>
      <c r="C21" s="143" t="s">
        <v>19</v>
      </c>
      <c r="D21" s="143">
        <v>0.24</v>
      </c>
    </row>
    <row r="22" spans="1:4" ht="12.75">
      <c r="A22" s="121" t="s">
        <v>276</v>
      </c>
      <c r="B22" s="72" t="s">
        <v>136</v>
      </c>
      <c r="C22" s="71" t="s">
        <v>19</v>
      </c>
      <c r="D22" s="73">
        <f>D21*2.2</f>
        <v>0.528</v>
      </c>
    </row>
    <row r="23" spans="1:4" ht="12.75">
      <c r="A23" s="121" t="s">
        <v>277</v>
      </c>
      <c r="B23" s="72" t="s">
        <v>137</v>
      </c>
      <c r="C23" s="71" t="s">
        <v>8</v>
      </c>
      <c r="D23" s="73">
        <f>D21*1.8</f>
        <v>0.432</v>
      </c>
    </row>
    <row r="24" spans="1:4" ht="12.75">
      <c r="A24" s="121" t="s">
        <v>278</v>
      </c>
      <c r="B24" s="17" t="s">
        <v>172</v>
      </c>
      <c r="C24" s="70" t="s">
        <v>16</v>
      </c>
      <c r="D24" s="69">
        <v>2</v>
      </c>
    </row>
    <row r="25" spans="1:4" ht="15">
      <c r="A25" s="121" t="s">
        <v>279</v>
      </c>
      <c r="B25" s="3" t="s">
        <v>173</v>
      </c>
      <c r="C25" s="15" t="s">
        <v>16</v>
      </c>
      <c r="D25" s="15">
        <v>2</v>
      </c>
    </row>
    <row r="26" spans="1:4" ht="14.25">
      <c r="A26" s="121" t="s">
        <v>280</v>
      </c>
      <c r="B26" s="3" t="s">
        <v>105</v>
      </c>
      <c r="C26" s="15" t="s">
        <v>11</v>
      </c>
      <c r="D26" s="15">
        <v>0.2</v>
      </c>
    </row>
    <row r="27" spans="1:4" ht="12.75">
      <c r="A27" s="121" t="s">
        <v>281</v>
      </c>
      <c r="B27" s="57" t="s">
        <v>174</v>
      </c>
      <c r="C27" s="21" t="s">
        <v>16</v>
      </c>
      <c r="D27" s="21">
        <v>2</v>
      </c>
    </row>
    <row r="28" spans="1:4" ht="12.75">
      <c r="A28" s="121" t="s">
        <v>282</v>
      </c>
      <c r="B28" s="43" t="s">
        <v>83</v>
      </c>
      <c r="C28" s="44" t="s">
        <v>16</v>
      </c>
      <c r="D28" s="45">
        <v>1</v>
      </c>
    </row>
    <row r="29" spans="1:4" ht="48.75" customHeight="1">
      <c r="A29" s="121" t="s">
        <v>283</v>
      </c>
      <c r="B29" s="64" t="s">
        <v>175</v>
      </c>
      <c r="C29" s="44" t="s">
        <v>12</v>
      </c>
      <c r="D29" s="45">
        <v>1</v>
      </c>
    </row>
    <row r="30" spans="1:4" ht="25.5">
      <c r="A30" s="121" t="s">
        <v>284</v>
      </c>
      <c r="B30" s="57" t="s">
        <v>667</v>
      </c>
      <c r="C30" s="81" t="s">
        <v>16</v>
      </c>
      <c r="D30" s="9">
        <v>1</v>
      </c>
    </row>
    <row r="31" spans="1:4" ht="92.25">
      <c r="A31" s="121" t="s">
        <v>285</v>
      </c>
      <c r="B31" s="64" t="s">
        <v>694</v>
      </c>
      <c r="C31" s="54" t="s">
        <v>12</v>
      </c>
      <c r="D31" s="81">
        <v>1</v>
      </c>
    </row>
    <row r="32" spans="1:4" ht="92.25">
      <c r="A32" s="121" t="s">
        <v>286</v>
      </c>
      <c r="B32" s="64" t="s">
        <v>695</v>
      </c>
      <c r="C32" s="54" t="s">
        <v>12</v>
      </c>
      <c r="D32" s="81">
        <v>1</v>
      </c>
    </row>
    <row r="33" spans="1:4" ht="12.75">
      <c r="A33" s="121" t="s">
        <v>287</v>
      </c>
      <c r="B33" s="17" t="s">
        <v>668</v>
      </c>
      <c r="C33" s="16" t="s">
        <v>12</v>
      </c>
      <c r="D33" s="9">
        <v>2</v>
      </c>
    </row>
    <row r="34" spans="1:4" ht="12.75">
      <c r="A34" s="121" t="s">
        <v>288</v>
      </c>
      <c r="B34" s="3" t="s">
        <v>176</v>
      </c>
      <c r="C34" s="15" t="s">
        <v>16</v>
      </c>
      <c r="D34" s="15">
        <v>1</v>
      </c>
    </row>
    <row r="35" spans="1:4" ht="18" customHeight="1">
      <c r="A35" s="121" t="s">
        <v>289</v>
      </c>
      <c r="B35" s="3" t="s">
        <v>179</v>
      </c>
      <c r="C35" s="15" t="s">
        <v>16</v>
      </c>
      <c r="D35" s="15">
        <v>1</v>
      </c>
    </row>
    <row r="36" spans="1:4" ht="12.75">
      <c r="A36" s="121" t="s">
        <v>290</v>
      </c>
      <c r="B36" s="43" t="s">
        <v>669</v>
      </c>
      <c r="C36" s="44" t="s">
        <v>12</v>
      </c>
      <c r="D36" s="162">
        <f>D37+D38+D39+D40+D41+D42</f>
        <v>7</v>
      </c>
    </row>
    <row r="37" spans="1:4" ht="12.75">
      <c r="A37" s="121" t="s">
        <v>291</v>
      </c>
      <c r="B37" s="3" t="s">
        <v>683</v>
      </c>
      <c r="C37" s="15" t="s">
        <v>16</v>
      </c>
      <c r="D37" s="15">
        <v>2</v>
      </c>
    </row>
    <row r="38" spans="1:4" ht="12.75">
      <c r="A38" s="121" t="s">
        <v>292</v>
      </c>
      <c r="B38" s="42" t="s">
        <v>84</v>
      </c>
      <c r="C38" s="15" t="s">
        <v>16</v>
      </c>
      <c r="D38" s="6">
        <v>1</v>
      </c>
    </row>
    <row r="39" spans="1:4" ht="12.75">
      <c r="A39" s="121" t="s">
        <v>293</v>
      </c>
      <c r="B39" s="42" t="s">
        <v>153</v>
      </c>
      <c r="C39" s="15" t="s">
        <v>16</v>
      </c>
      <c r="D39" s="6">
        <v>1</v>
      </c>
    </row>
    <row r="40" spans="1:4" ht="25.5">
      <c r="A40" s="121" t="s">
        <v>294</v>
      </c>
      <c r="B40" s="42" t="s">
        <v>684</v>
      </c>
      <c r="C40" s="15" t="s">
        <v>12</v>
      </c>
      <c r="D40" s="46">
        <v>1</v>
      </c>
    </row>
    <row r="41" spans="1:4" ht="25.5">
      <c r="A41" s="121" t="s">
        <v>295</v>
      </c>
      <c r="B41" s="42" t="s">
        <v>686</v>
      </c>
      <c r="C41" s="15" t="s">
        <v>12</v>
      </c>
      <c r="D41" s="46">
        <v>1</v>
      </c>
    </row>
    <row r="42" spans="1:4" ht="25.5">
      <c r="A42" s="121" t="s">
        <v>296</v>
      </c>
      <c r="B42" s="42" t="s">
        <v>685</v>
      </c>
      <c r="C42" s="15" t="s">
        <v>12</v>
      </c>
      <c r="D42" s="46">
        <v>1</v>
      </c>
    </row>
    <row r="43" spans="1:4" ht="12.75">
      <c r="A43" s="121" t="s">
        <v>297</v>
      </c>
      <c r="B43" s="47" t="s">
        <v>86</v>
      </c>
      <c r="C43" s="141" t="s">
        <v>12</v>
      </c>
      <c r="D43" s="45">
        <v>1</v>
      </c>
    </row>
    <row r="44" spans="1:4" ht="38.25">
      <c r="A44" s="121" t="s">
        <v>298</v>
      </c>
      <c r="B44" s="48" t="s">
        <v>687</v>
      </c>
      <c r="C44" s="49" t="s">
        <v>12</v>
      </c>
      <c r="D44" s="6">
        <v>1</v>
      </c>
    </row>
    <row r="45" spans="1:4" ht="12.75">
      <c r="A45" s="121" t="s">
        <v>299</v>
      </c>
      <c r="B45" s="39" t="s">
        <v>87</v>
      </c>
      <c r="C45" s="50" t="s">
        <v>16</v>
      </c>
      <c r="D45" s="21">
        <f>D46+D47+D48</f>
        <v>7</v>
      </c>
    </row>
    <row r="46" spans="1:4" ht="12.75">
      <c r="A46" s="121" t="s">
        <v>300</v>
      </c>
      <c r="B46" s="51" t="s">
        <v>688</v>
      </c>
      <c r="C46" s="15" t="s">
        <v>85</v>
      </c>
      <c r="D46" s="52">
        <v>4</v>
      </c>
    </row>
    <row r="47" spans="1:4" ht="12.75">
      <c r="A47" s="121" t="s">
        <v>301</v>
      </c>
      <c r="B47" s="51" t="s">
        <v>689</v>
      </c>
      <c r="C47" s="15" t="s">
        <v>85</v>
      </c>
      <c r="D47" s="52">
        <v>2</v>
      </c>
    </row>
    <row r="48" spans="1:4" ht="12.75">
      <c r="A48" s="121" t="s">
        <v>302</v>
      </c>
      <c r="B48" s="51" t="s">
        <v>690</v>
      </c>
      <c r="C48" s="15" t="s">
        <v>85</v>
      </c>
      <c r="D48" s="46">
        <v>1</v>
      </c>
    </row>
    <row r="49" spans="1:4" ht="12.75">
      <c r="A49" s="121" t="s">
        <v>303</v>
      </c>
      <c r="B49" s="17" t="s">
        <v>88</v>
      </c>
      <c r="C49" s="16" t="s">
        <v>16</v>
      </c>
      <c r="D49" s="9">
        <f>D50+D51+D52</f>
        <v>6</v>
      </c>
    </row>
    <row r="50" spans="1:4" ht="12.75">
      <c r="A50" s="121" t="s">
        <v>304</v>
      </c>
      <c r="B50" s="3" t="s">
        <v>177</v>
      </c>
      <c r="C50" s="15" t="s">
        <v>16</v>
      </c>
      <c r="D50" s="15">
        <v>2</v>
      </c>
    </row>
    <row r="51" spans="1:4" ht="12.75">
      <c r="A51" s="121" t="s">
        <v>305</v>
      </c>
      <c r="B51" s="3" t="s">
        <v>135</v>
      </c>
      <c r="C51" s="15" t="s">
        <v>16</v>
      </c>
      <c r="D51" s="15">
        <v>2</v>
      </c>
    </row>
    <row r="52" spans="1:4" ht="12.75">
      <c r="A52" s="121" t="s">
        <v>306</v>
      </c>
      <c r="B52" s="3" t="s">
        <v>149</v>
      </c>
      <c r="C52" s="15" t="s">
        <v>16</v>
      </c>
      <c r="D52" s="15">
        <v>2</v>
      </c>
    </row>
    <row r="53" spans="1:4" ht="12.75">
      <c r="A53" s="121" t="s">
        <v>307</v>
      </c>
      <c r="B53" s="17" t="s">
        <v>89</v>
      </c>
      <c r="C53" s="16" t="s">
        <v>16</v>
      </c>
      <c r="D53" s="9">
        <f>D54+D55</f>
        <v>13</v>
      </c>
    </row>
    <row r="54" spans="1:4" ht="12.75">
      <c r="A54" s="121" t="s">
        <v>308</v>
      </c>
      <c r="B54" s="3" t="s">
        <v>147</v>
      </c>
      <c r="C54" s="15" t="s">
        <v>16</v>
      </c>
      <c r="D54" s="15">
        <v>9</v>
      </c>
    </row>
    <row r="55" spans="1:4" ht="12.75">
      <c r="A55" s="121" t="s">
        <v>309</v>
      </c>
      <c r="B55" s="3" t="s">
        <v>90</v>
      </c>
      <c r="C55" s="15" t="s">
        <v>16</v>
      </c>
      <c r="D55" s="15">
        <v>4</v>
      </c>
    </row>
    <row r="56" spans="1:4" ht="12.75">
      <c r="A56" s="121" t="s">
        <v>310</v>
      </c>
      <c r="B56" s="17" t="s">
        <v>123</v>
      </c>
      <c r="C56" s="16" t="s">
        <v>16</v>
      </c>
      <c r="D56" s="9">
        <f>D57+D58+D59+D60+D61+D62</f>
        <v>36</v>
      </c>
    </row>
    <row r="57" spans="1:4" ht="12.75">
      <c r="A57" s="121" t="s">
        <v>311</v>
      </c>
      <c r="B57" s="3" t="s">
        <v>178</v>
      </c>
      <c r="C57" s="15" t="s">
        <v>16</v>
      </c>
      <c r="D57" s="15">
        <v>6</v>
      </c>
    </row>
    <row r="58" spans="1:4" ht="12.75">
      <c r="A58" s="121" t="s">
        <v>312</v>
      </c>
      <c r="B58" s="3" t="s">
        <v>130</v>
      </c>
      <c r="C58" s="15" t="s">
        <v>16</v>
      </c>
      <c r="D58" s="15">
        <v>2</v>
      </c>
    </row>
    <row r="59" spans="1:4" ht="12.75">
      <c r="A59" s="121" t="s">
        <v>313</v>
      </c>
      <c r="B59" s="3" t="s">
        <v>91</v>
      </c>
      <c r="C59" s="15"/>
      <c r="D59" s="15">
        <v>2</v>
      </c>
    </row>
    <row r="60" spans="1:4" ht="12.75">
      <c r="A60" s="121" t="s">
        <v>314</v>
      </c>
      <c r="B60" s="3" t="s">
        <v>92</v>
      </c>
      <c r="C60" s="15" t="s">
        <v>16</v>
      </c>
      <c r="D60" s="15">
        <v>15</v>
      </c>
    </row>
    <row r="61" spans="1:4" ht="12.75">
      <c r="A61" s="121" t="s">
        <v>315</v>
      </c>
      <c r="B61" s="3" t="s">
        <v>93</v>
      </c>
      <c r="C61" s="15" t="s">
        <v>16</v>
      </c>
      <c r="D61" s="15">
        <v>6</v>
      </c>
    </row>
    <row r="62" spans="1:4" ht="12.75">
      <c r="A62" s="121" t="s">
        <v>316</v>
      </c>
      <c r="B62" s="3" t="s">
        <v>94</v>
      </c>
      <c r="C62" s="15" t="s">
        <v>16</v>
      </c>
      <c r="D62" s="15">
        <v>5</v>
      </c>
    </row>
    <row r="63" spans="1:4" ht="25.5">
      <c r="A63" s="121" t="s">
        <v>317</v>
      </c>
      <c r="B63" s="17" t="s">
        <v>95</v>
      </c>
      <c r="C63" s="16" t="s">
        <v>7</v>
      </c>
      <c r="D63" s="9">
        <f>D64+D65+D66+D67+D68</f>
        <v>30</v>
      </c>
    </row>
    <row r="64" spans="1:4" ht="12.75">
      <c r="A64" s="121" t="s">
        <v>318</v>
      </c>
      <c r="B64" s="3" t="s">
        <v>181</v>
      </c>
      <c r="C64" s="15" t="s">
        <v>7</v>
      </c>
      <c r="D64" s="15">
        <v>12</v>
      </c>
    </row>
    <row r="65" spans="1:4" ht="12.75">
      <c r="A65" s="121" t="s">
        <v>319</v>
      </c>
      <c r="B65" s="3" t="s">
        <v>182</v>
      </c>
      <c r="C65" s="15" t="s">
        <v>7</v>
      </c>
      <c r="D65" s="15">
        <v>6</v>
      </c>
    </row>
    <row r="66" spans="1:4" ht="12.75">
      <c r="A66" s="121" t="s">
        <v>320</v>
      </c>
      <c r="B66" s="3" t="s">
        <v>183</v>
      </c>
      <c r="C66" s="15" t="s">
        <v>7</v>
      </c>
      <c r="D66" s="15">
        <v>2</v>
      </c>
    </row>
    <row r="67" spans="1:4" ht="12.75">
      <c r="A67" s="121" t="s">
        <v>321</v>
      </c>
      <c r="B67" s="3" t="s">
        <v>131</v>
      </c>
      <c r="C67" s="15" t="s">
        <v>7</v>
      </c>
      <c r="D67" s="15">
        <v>4</v>
      </c>
    </row>
    <row r="68" spans="1:4" ht="12.75">
      <c r="A68" s="121" t="s">
        <v>322</v>
      </c>
      <c r="B68" s="3" t="s">
        <v>132</v>
      </c>
      <c r="C68" s="15" t="s">
        <v>133</v>
      </c>
      <c r="D68" s="15">
        <v>6</v>
      </c>
    </row>
    <row r="69" spans="1:4" ht="12.75">
      <c r="A69" s="121" t="s">
        <v>323</v>
      </c>
      <c r="B69" s="3" t="s">
        <v>96</v>
      </c>
      <c r="C69" s="15" t="s">
        <v>12</v>
      </c>
      <c r="D69" s="15">
        <v>1</v>
      </c>
    </row>
    <row r="70" spans="1:4" ht="12.75">
      <c r="A70" s="121" t="s">
        <v>324</v>
      </c>
      <c r="B70" s="17" t="s">
        <v>97</v>
      </c>
      <c r="C70" s="16" t="s">
        <v>7</v>
      </c>
      <c r="D70" s="9">
        <f>D71+D72+D73+D74+D75</f>
        <v>30</v>
      </c>
    </row>
    <row r="71" spans="1:4" ht="25.5">
      <c r="A71" s="121" t="s">
        <v>325</v>
      </c>
      <c r="B71" s="3" t="s">
        <v>180</v>
      </c>
      <c r="C71" s="15" t="s">
        <v>7</v>
      </c>
      <c r="D71" s="15">
        <v>12</v>
      </c>
    </row>
    <row r="72" spans="1:4" ht="25.5">
      <c r="A72" s="121" t="s">
        <v>326</v>
      </c>
      <c r="B72" s="3" t="s">
        <v>128</v>
      </c>
      <c r="C72" s="15" t="s">
        <v>7</v>
      </c>
      <c r="D72" s="15">
        <v>6</v>
      </c>
    </row>
    <row r="73" spans="1:4" ht="25.5">
      <c r="A73" s="121" t="s">
        <v>327</v>
      </c>
      <c r="B73" s="3" t="s">
        <v>256</v>
      </c>
      <c r="C73" s="15" t="s">
        <v>7</v>
      </c>
      <c r="D73" s="15">
        <v>2</v>
      </c>
    </row>
    <row r="74" spans="1:4" ht="38.25">
      <c r="A74" s="121" t="s">
        <v>328</v>
      </c>
      <c r="B74" s="3" t="s">
        <v>257</v>
      </c>
      <c r="C74" s="15" t="s">
        <v>7</v>
      </c>
      <c r="D74" s="15">
        <v>4</v>
      </c>
    </row>
    <row r="75" spans="1:4" ht="38.25">
      <c r="A75" s="121" t="s">
        <v>329</v>
      </c>
      <c r="B75" s="3" t="s">
        <v>129</v>
      </c>
      <c r="C75" s="15" t="s">
        <v>7</v>
      </c>
      <c r="D75" s="15">
        <v>6</v>
      </c>
    </row>
    <row r="76" spans="1:4" ht="25.5">
      <c r="A76" s="121" t="s">
        <v>330</v>
      </c>
      <c r="B76" s="3" t="s">
        <v>124</v>
      </c>
      <c r="C76" s="15" t="s">
        <v>12</v>
      </c>
      <c r="D76" s="15">
        <v>1</v>
      </c>
    </row>
    <row r="77" spans="1:4" ht="63.75">
      <c r="A77" s="121" t="s">
        <v>331</v>
      </c>
      <c r="B77" s="61" t="s">
        <v>259</v>
      </c>
      <c r="C77" s="62" t="s">
        <v>12</v>
      </c>
      <c r="D77" s="63">
        <v>1</v>
      </c>
    </row>
    <row r="78" spans="1:4" ht="25.5">
      <c r="A78" s="121" t="s">
        <v>332</v>
      </c>
      <c r="B78" s="90" t="s">
        <v>98</v>
      </c>
      <c r="C78" s="16" t="s">
        <v>12</v>
      </c>
      <c r="D78" s="9">
        <v>1</v>
      </c>
    </row>
    <row r="79" spans="1:4" ht="13.5" thickBot="1">
      <c r="A79" s="150"/>
      <c r="B79" s="151"/>
      <c r="C79" s="152"/>
      <c r="D79" s="153"/>
    </row>
    <row r="80" ht="13.5" thickTop="1"/>
    <row r="81" spans="1:2" ht="12.75">
      <c r="A81" s="4" t="s">
        <v>17</v>
      </c>
      <c r="B81" s="7" t="s">
        <v>266</v>
      </c>
    </row>
  </sheetData>
  <sheetProtection/>
  <mergeCells count="12">
    <mergeCell ref="D8:D9"/>
    <mergeCell ref="A12:D12"/>
    <mergeCell ref="A2:D2"/>
    <mergeCell ref="A3:D3"/>
    <mergeCell ref="B4:C4"/>
    <mergeCell ref="B5:C5"/>
    <mergeCell ref="A13:D13"/>
    <mergeCell ref="B6:D6"/>
    <mergeCell ref="B7:D7"/>
    <mergeCell ref="A8:A9"/>
    <mergeCell ref="B8:B9"/>
    <mergeCell ref="C8:C9"/>
  </mergeCells>
  <printOptions/>
  <pageMargins left="1.1023622047244095"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D68"/>
  <sheetViews>
    <sheetView zoomScalePageLayoutView="0" workbookViewId="0" topLeftCell="A40">
      <selection activeCell="H16" sqref="H16"/>
    </sheetView>
  </sheetViews>
  <sheetFormatPr defaultColWidth="9.140625" defaultRowHeight="12.75" outlineLevelRow="1"/>
  <cols>
    <col min="1" max="1" width="14.8515625" style="0" customWidth="1"/>
    <col min="2" max="2" width="44.28125" style="0" customWidth="1"/>
  </cols>
  <sheetData>
    <row r="2" spans="1:4" s="1" customFormat="1" ht="15.75" customHeight="1" outlineLevel="1" thickBot="1">
      <c r="A2" s="178" t="s">
        <v>260</v>
      </c>
      <c r="B2" s="178"/>
      <c r="C2" s="178"/>
      <c r="D2" s="178"/>
    </row>
    <row r="3" spans="1:4" s="1" customFormat="1" ht="22.5" customHeight="1" outlineLevel="1" thickTop="1">
      <c r="A3" s="190" t="s">
        <v>77</v>
      </c>
      <c r="B3" s="190"/>
      <c r="C3" s="190"/>
      <c r="D3" s="190"/>
    </row>
    <row r="4" spans="1:4" s="1" customFormat="1" ht="25.5" outlineLevel="1">
      <c r="A4" s="95" t="s">
        <v>2</v>
      </c>
      <c r="B4" s="182" t="s">
        <v>264</v>
      </c>
      <c r="C4" s="182"/>
      <c r="D4" s="147"/>
    </row>
    <row r="5" spans="1:4" s="1" customFormat="1" ht="12.75" outlineLevel="1">
      <c r="A5" s="95" t="s">
        <v>261</v>
      </c>
      <c r="B5" s="182" t="s">
        <v>264</v>
      </c>
      <c r="C5" s="182"/>
      <c r="D5" s="147"/>
    </row>
    <row r="6" spans="1:4" s="1" customFormat="1" ht="12.75" outlineLevel="1">
      <c r="A6" s="96" t="s">
        <v>262</v>
      </c>
      <c r="B6" s="184" t="s">
        <v>267</v>
      </c>
      <c r="C6" s="182"/>
      <c r="D6" s="182"/>
    </row>
    <row r="7" spans="1:4" s="1" customFormat="1" ht="13.5" outlineLevel="1" thickBot="1">
      <c r="A7" s="96" t="s">
        <v>263</v>
      </c>
      <c r="B7" s="182" t="s">
        <v>265</v>
      </c>
      <c r="C7" s="182"/>
      <c r="D7" s="182"/>
    </row>
    <row r="8" spans="1:4" s="1" customFormat="1" ht="12.75" customHeight="1" outlineLevel="1">
      <c r="A8" s="185" t="s">
        <v>3</v>
      </c>
      <c r="B8" s="187" t="s">
        <v>4</v>
      </c>
      <c r="C8" s="176" t="s">
        <v>5</v>
      </c>
      <c r="D8" s="176" t="s">
        <v>6</v>
      </c>
    </row>
    <row r="9" spans="1:4" ht="30.75" customHeight="1" thickBot="1">
      <c r="A9" s="186"/>
      <c r="B9" s="188"/>
      <c r="C9" s="177"/>
      <c r="D9" s="177"/>
    </row>
    <row r="10" spans="1:4" ht="13.5" thickBot="1">
      <c r="A10" s="24">
        <v>1</v>
      </c>
      <c r="B10" s="12">
        <v>2</v>
      </c>
      <c r="C10" s="12">
        <v>3</v>
      </c>
      <c r="D10" s="12">
        <v>4</v>
      </c>
    </row>
    <row r="11" spans="1:4" ht="13.5" thickBot="1">
      <c r="A11" s="118"/>
      <c r="B11" s="118"/>
      <c r="C11" s="118"/>
      <c r="D11" s="118"/>
    </row>
    <row r="12" spans="1:4" ht="18.75" customHeight="1" thickBot="1">
      <c r="A12" s="194" t="s">
        <v>118</v>
      </c>
      <c r="B12" s="195"/>
      <c r="C12" s="195"/>
      <c r="D12" s="196"/>
    </row>
    <row r="13" spans="1:4" ht="13.5" thickBot="1">
      <c r="A13" s="197" t="s">
        <v>162</v>
      </c>
      <c r="B13" s="198"/>
      <c r="C13" s="198"/>
      <c r="D13" s="157"/>
    </row>
    <row r="14" spans="1:4" ht="38.25">
      <c r="A14" s="149" t="s">
        <v>333</v>
      </c>
      <c r="B14" s="119" t="s">
        <v>670</v>
      </c>
      <c r="C14" s="154" t="s">
        <v>9</v>
      </c>
      <c r="D14" s="155">
        <v>2</v>
      </c>
    </row>
    <row r="15" spans="1:4" ht="12.75">
      <c r="A15" s="121" t="s">
        <v>334</v>
      </c>
      <c r="B15" s="120" t="s">
        <v>106</v>
      </c>
      <c r="C15" s="50" t="s">
        <v>7</v>
      </c>
      <c r="D15" s="9">
        <v>2</v>
      </c>
    </row>
    <row r="16" spans="1:4" ht="14.25">
      <c r="A16" s="121" t="s">
        <v>335</v>
      </c>
      <c r="B16" s="122" t="s">
        <v>119</v>
      </c>
      <c r="C16" s="59" t="s">
        <v>0</v>
      </c>
      <c r="D16" s="60">
        <f>D15*0.1</f>
        <v>0.2</v>
      </c>
    </row>
    <row r="17" spans="1:4" ht="14.25">
      <c r="A17" s="121" t="s">
        <v>336</v>
      </c>
      <c r="B17" s="123" t="s">
        <v>120</v>
      </c>
      <c r="C17" s="23" t="s">
        <v>43</v>
      </c>
      <c r="D17" s="23">
        <f>D15*0.15</f>
        <v>0.3</v>
      </c>
    </row>
    <row r="18" spans="1:4" ht="52.5" customHeight="1">
      <c r="A18" s="121" t="s">
        <v>337</v>
      </c>
      <c r="B18" s="124" t="s">
        <v>141</v>
      </c>
      <c r="C18" s="145" t="s">
        <v>16</v>
      </c>
      <c r="D18" s="145">
        <v>2</v>
      </c>
    </row>
    <row r="19" spans="1:4" ht="12.75">
      <c r="A19" s="121" t="s">
        <v>338</v>
      </c>
      <c r="B19" s="125" t="s">
        <v>138</v>
      </c>
      <c r="C19" s="68" t="s">
        <v>8</v>
      </c>
      <c r="D19" s="68">
        <v>20</v>
      </c>
    </row>
    <row r="20" spans="1:4" ht="12.75">
      <c r="A20" s="121" t="s">
        <v>339</v>
      </c>
      <c r="B20" s="126" t="s">
        <v>140</v>
      </c>
      <c r="C20" s="143" t="s">
        <v>19</v>
      </c>
      <c r="D20" s="143">
        <v>0.24</v>
      </c>
    </row>
    <row r="21" spans="1:4" ht="12.75">
      <c r="A21" s="121" t="s">
        <v>340</v>
      </c>
      <c r="B21" s="127" t="s">
        <v>136</v>
      </c>
      <c r="C21" s="71" t="s">
        <v>19</v>
      </c>
      <c r="D21" s="73">
        <f>D20*2.2</f>
        <v>0.528</v>
      </c>
    </row>
    <row r="22" spans="1:4" ht="12.75">
      <c r="A22" s="121" t="s">
        <v>341</v>
      </c>
      <c r="B22" s="127" t="s">
        <v>137</v>
      </c>
      <c r="C22" s="71" t="s">
        <v>8</v>
      </c>
      <c r="D22" s="73">
        <f>D20*1.8</f>
        <v>0.432</v>
      </c>
    </row>
    <row r="23" spans="1:4" ht="12.75">
      <c r="A23" s="121" t="s">
        <v>342</v>
      </c>
      <c r="B23" s="128" t="s">
        <v>163</v>
      </c>
      <c r="C23" s="70" t="s">
        <v>16</v>
      </c>
      <c r="D23" s="69">
        <v>2</v>
      </c>
    </row>
    <row r="24" spans="1:4" ht="15">
      <c r="A24" s="121" t="s">
        <v>343</v>
      </c>
      <c r="B24" s="129" t="s">
        <v>139</v>
      </c>
      <c r="C24" s="15" t="s">
        <v>16</v>
      </c>
      <c r="D24" s="15">
        <v>2</v>
      </c>
    </row>
    <row r="25" spans="1:4" ht="14.25">
      <c r="A25" s="121" t="s">
        <v>344</v>
      </c>
      <c r="B25" s="129" t="s">
        <v>105</v>
      </c>
      <c r="C25" s="15" t="s">
        <v>11</v>
      </c>
      <c r="D25" s="15">
        <v>0.2</v>
      </c>
    </row>
    <row r="26" spans="1:4" ht="12.75">
      <c r="A26" s="121" t="s">
        <v>345</v>
      </c>
      <c r="B26" s="120" t="s">
        <v>164</v>
      </c>
      <c r="C26" s="21" t="s">
        <v>16</v>
      </c>
      <c r="D26" s="21">
        <v>2</v>
      </c>
    </row>
    <row r="27" spans="1:4" ht="25.5">
      <c r="A27" s="121" t="s">
        <v>346</v>
      </c>
      <c r="B27" s="130" t="s">
        <v>83</v>
      </c>
      <c r="C27" s="44" t="s">
        <v>16</v>
      </c>
      <c r="D27" s="45">
        <v>1</v>
      </c>
    </row>
    <row r="28" spans="1:4" ht="65.25" customHeight="1">
      <c r="A28" s="121" t="s">
        <v>347</v>
      </c>
      <c r="B28" s="131" t="s">
        <v>165</v>
      </c>
      <c r="C28" s="44" t="s">
        <v>12</v>
      </c>
      <c r="D28" s="45">
        <v>1</v>
      </c>
    </row>
    <row r="29" spans="1:4" ht="38.25">
      <c r="A29" s="121" t="s">
        <v>348</v>
      </c>
      <c r="B29" s="120" t="s">
        <v>671</v>
      </c>
      <c r="C29" s="81" t="s">
        <v>16</v>
      </c>
      <c r="D29" s="9">
        <v>1</v>
      </c>
    </row>
    <row r="30" spans="1:4" ht="119.25">
      <c r="A30" s="121" t="s">
        <v>349</v>
      </c>
      <c r="B30" s="131" t="s">
        <v>693</v>
      </c>
      <c r="C30" s="54" t="s">
        <v>12</v>
      </c>
      <c r="D30" s="81">
        <v>1</v>
      </c>
    </row>
    <row r="31" spans="1:4" ht="12.75">
      <c r="A31" s="121" t="s">
        <v>350</v>
      </c>
      <c r="B31" s="128" t="s">
        <v>668</v>
      </c>
      <c r="C31" s="16" t="s">
        <v>12</v>
      </c>
      <c r="D31" s="9">
        <v>1</v>
      </c>
    </row>
    <row r="32" spans="1:4" ht="12.75">
      <c r="A32" s="121" t="s">
        <v>351</v>
      </c>
      <c r="B32" s="129" t="s">
        <v>169</v>
      </c>
      <c r="C32" s="15" t="s">
        <v>16</v>
      </c>
      <c r="D32" s="15">
        <v>1</v>
      </c>
    </row>
    <row r="33" spans="1:4" ht="25.5">
      <c r="A33" s="121" t="s">
        <v>352</v>
      </c>
      <c r="B33" s="130" t="s">
        <v>669</v>
      </c>
      <c r="C33" s="44" t="s">
        <v>12</v>
      </c>
      <c r="D33" s="81">
        <v>2</v>
      </c>
    </row>
    <row r="34" spans="1:4" ht="25.5">
      <c r="A34" s="121" t="s">
        <v>353</v>
      </c>
      <c r="B34" s="129" t="s">
        <v>683</v>
      </c>
      <c r="C34" s="15" t="s">
        <v>16</v>
      </c>
      <c r="D34" s="15">
        <v>1</v>
      </c>
    </row>
    <row r="35" spans="1:4" ht="12.75">
      <c r="A35" s="121" t="s">
        <v>354</v>
      </c>
      <c r="B35" s="132" t="s">
        <v>84</v>
      </c>
      <c r="C35" s="15" t="s">
        <v>85</v>
      </c>
      <c r="D35" s="6">
        <v>1</v>
      </c>
    </row>
    <row r="36" spans="1:4" ht="25.5">
      <c r="A36" s="121" t="s">
        <v>355</v>
      </c>
      <c r="B36" s="132" t="s">
        <v>691</v>
      </c>
      <c r="C36" s="15" t="s">
        <v>12</v>
      </c>
      <c r="D36" s="46">
        <v>1</v>
      </c>
    </row>
    <row r="37" spans="1:4" ht="25.5">
      <c r="A37" s="121" t="s">
        <v>356</v>
      </c>
      <c r="B37" s="132" t="s">
        <v>692</v>
      </c>
      <c r="C37" s="15" t="s">
        <v>12</v>
      </c>
      <c r="D37" s="46">
        <v>1</v>
      </c>
    </row>
    <row r="38" spans="1:4" ht="12.75">
      <c r="A38" s="121" t="s">
        <v>357</v>
      </c>
      <c r="B38" s="133" t="s">
        <v>86</v>
      </c>
      <c r="C38" s="141" t="s">
        <v>12</v>
      </c>
      <c r="D38" s="45">
        <v>1</v>
      </c>
    </row>
    <row r="39" spans="1:4" ht="38.25">
      <c r="A39" s="121" t="s">
        <v>358</v>
      </c>
      <c r="B39" s="134" t="s">
        <v>687</v>
      </c>
      <c r="C39" s="49" t="s">
        <v>12</v>
      </c>
      <c r="D39" s="6">
        <v>1</v>
      </c>
    </row>
    <row r="40" spans="1:4" ht="12.75">
      <c r="A40" s="121" t="s">
        <v>359</v>
      </c>
      <c r="B40" s="135" t="s">
        <v>87</v>
      </c>
      <c r="C40" s="50" t="s">
        <v>16</v>
      </c>
      <c r="D40" s="21">
        <f>D41+D42</f>
        <v>5</v>
      </c>
    </row>
    <row r="41" spans="1:4" ht="25.5">
      <c r="A41" s="121" t="s">
        <v>360</v>
      </c>
      <c r="B41" s="132" t="s">
        <v>688</v>
      </c>
      <c r="C41" s="15" t="s">
        <v>85</v>
      </c>
      <c r="D41" s="52">
        <v>4</v>
      </c>
    </row>
    <row r="42" spans="1:4" ht="12.75">
      <c r="A42" s="121" t="s">
        <v>361</v>
      </c>
      <c r="B42" s="136" t="s">
        <v>690</v>
      </c>
      <c r="C42" s="15" t="s">
        <v>85</v>
      </c>
      <c r="D42" s="46">
        <v>1</v>
      </c>
    </row>
    <row r="43" spans="1:4" ht="12.75">
      <c r="A43" s="121" t="s">
        <v>362</v>
      </c>
      <c r="B43" s="128" t="s">
        <v>88</v>
      </c>
      <c r="C43" s="16" t="s">
        <v>16</v>
      </c>
      <c r="D43" s="9">
        <v>3</v>
      </c>
    </row>
    <row r="44" spans="1:4" ht="12.75">
      <c r="A44" s="121" t="s">
        <v>363</v>
      </c>
      <c r="B44" s="129" t="s">
        <v>134</v>
      </c>
      <c r="C44" s="15" t="s">
        <v>16</v>
      </c>
      <c r="D44" s="15">
        <v>2</v>
      </c>
    </row>
    <row r="45" spans="1:4" ht="12.75">
      <c r="A45" s="121" t="s">
        <v>364</v>
      </c>
      <c r="B45" s="129" t="s">
        <v>135</v>
      </c>
      <c r="C45" s="15" t="s">
        <v>16</v>
      </c>
      <c r="D45" s="15">
        <v>1</v>
      </c>
    </row>
    <row r="46" spans="1:4" ht="12.75">
      <c r="A46" s="121" t="s">
        <v>365</v>
      </c>
      <c r="B46" s="128" t="s">
        <v>89</v>
      </c>
      <c r="C46" s="16" t="s">
        <v>16</v>
      </c>
      <c r="D46" s="9">
        <f>D47+D48</f>
        <v>7</v>
      </c>
    </row>
    <row r="47" spans="1:4" ht="12.75">
      <c r="A47" s="121" t="s">
        <v>366</v>
      </c>
      <c r="B47" s="129" t="s">
        <v>147</v>
      </c>
      <c r="C47" s="15" t="s">
        <v>16</v>
      </c>
      <c r="D47" s="15">
        <v>5</v>
      </c>
    </row>
    <row r="48" spans="1:4" ht="12.75">
      <c r="A48" s="121" t="s">
        <v>367</v>
      </c>
      <c r="B48" s="129" t="s">
        <v>90</v>
      </c>
      <c r="C48" s="15" t="s">
        <v>16</v>
      </c>
      <c r="D48" s="15">
        <v>2</v>
      </c>
    </row>
    <row r="49" spans="1:4" ht="12.75">
      <c r="A49" s="121" t="s">
        <v>368</v>
      </c>
      <c r="B49" s="128" t="s">
        <v>123</v>
      </c>
      <c r="C49" s="16" t="s">
        <v>16</v>
      </c>
      <c r="D49" s="9">
        <f>D50+D51+D52+D53</f>
        <v>19</v>
      </c>
    </row>
    <row r="50" spans="1:4" ht="12.75">
      <c r="A50" s="121" t="s">
        <v>369</v>
      </c>
      <c r="B50" s="129" t="s">
        <v>167</v>
      </c>
      <c r="C50" s="15" t="s">
        <v>16</v>
      </c>
      <c r="D50" s="15">
        <v>6</v>
      </c>
    </row>
    <row r="51" spans="1:4" ht="12.75">
      <c r="A51" s="121" t="s">
        <v>370</v>
      </c>
      <c r="B51" s="129" t="s">
        <v>92</v>
      </c>
      <c r="C51" s="15" t="s">
        <v>16</v>
      </c>
      <c r="D51" s="15">
        <v>8</v>
      </c>
    </row>
    <row r="52" spans="1:4" ht="12.75">
      <c r="A52" s="121" t="s">
        <v>371</v>
      </c>
      <c r="B52" s="129" t="s">
        <v>93</v>
      </c>
      <c r="C52" s="15" t="s">
        <v>16</v>
      </c>
      <c r="D52" s="15">
        <v>3</v>
      </c>
    </row>
    <row r="53" spans="1:4" ht="12.75">
      <c r="A53" s="121" t="s">
        <v>372</v>
      </c>
      <c r="B53" s="129" t="s">
        <v>94</v>
      </c>
      <c r="C53" s="15" t="s">
        <v>16</v>
      </c>
      <c r="D53" s="15">
        <v>2</v>
      </c>
    </row>
    <row r="54" spans="1:4" ht="25.5">
      <c r="A54" s="121" t="s">
        <v>373</v>
      </c>
      <c r="B54" s="128" t="s">
        <v>95</v>
      </c>
      <c r="C54" s="16" t="s">
        <v>7</v>
      </c>
      <c r="D54" s="9">
        <f>D55+D56+D57</f>
        <v>16</v>
      </c>
    </row>
    <row r="55" spans="1:4" ht="12.75">
      <c r="A55" s="121" t="s">
        <v>374</v>
      </c>
      <c r="B55" s="129" t="s">
        <v>168</v>
      </c>
      <c r="C55" s="15" t="s">
        <v>7</v>
      </c>
      <c r="D55" s="15">
        <v>8</v>
      </c>
    </row>
    <row r="56" spans="1:4" ht="12.75">
      <c r="A56" s="121" t="s">
        <v>375</v>
      </c>
      <c r="B56" s="129" t="s">
        <v>131</v>
      </c>
      <c r="C56" s="15" t="s">
        <v>7</v>
      </c>
      <c r="D56" s="15">
        <v>4</v>
      </c>
    </row>
    <row r="57" spans="1:4" ht="12.75">
      <c r="A57" s="121" t="s">
        <v>376</v>
      </c>
      <c r="B57" s="129" t="s">
        <v>132</v>
      </c>
      <c r="C57" s="15" t="s">
        <v>133</v>
      </c>
      <c r="D57" s="15">
        <v>4</v>
      </c>
    </row>
    <row r="58" spans="1:4" ht="12.75">
      <c r="A58" s="121" t="s">
        <v>377</v>
      </c>
      <c r="B58" s="129" t="s">
        <v>96</v>
      </c>
      <c r="C58" s="15" t="s">
        <v>12</v>
      </c>
      <c r="D58" s="15">
        <v>1</v>
      </c>
    </row>
    <row r="59" spans="1:4" ht="12.75">
      <c r="A59" s="121" t="s">
        <v>378</v>
      </c>
      <c r="B59" s="128" t="s">
        <v>97</v>
      </c>
      <c r="C59" s="16" t="s">
        <v>7</v>
      </c>
      <c r="D59" s="9">
        <f>D60+D61+D62</f>
        <v>16</v>
      </c>
    </row>
    <row r="60" spans="1:4" ht="38.25">
      <c r="A60" s="121" t="s">
        <v>379</v>
      </c>
      <c r="B60" s="129" t="s">
        <v>672</v>
      </c>
      <c r="C60" s="15" t="s">
        <v>7</v>
      </c>
      <c r="D60" s="15">
        <v>8</v>
      </c>
    </row>
    <row r="61" spans="1:4" ht="38.25">
      <c r="A61" s="121" t="s">
        <v>380</v>
      </c>
      <c r="B61" s="129" t="s">
        <v>673</v>
      </c>
      <c r="C61" s="15" t="s">
        <v>7</v>
      </c>
      <c r="D61" s="15">
        <v>4</v>
      </c>
    </row>
    <row r="62" spans="1:4" ht="38.25">
      <c r="A62" s="121" t="s">
        <v>381</v>
      </c>
      <c r="B62" s="129" t="s">
        <v>674</v>
      </c>
      <c r="C62" s="15" t="s">
        <v>7</v>
      </c>
      <c r="D62" s="15">
        <v>4</v>
      </c>
    </row>
    <row r="63" spans="1:4" ht="25.5">
      <c r="A63" s="121" t="s">
        <v>382</v>
      </c>
      <c r="B63" s="129" t="s">
        <v>675</v>
      </c>
      <c r="C63" s="15" t="s">
        <v>12</v>
      </c>
      <c r="D63" s="15">
        <v>1</v>
      </c>
    </row>
    <row r="64" spans="1:4" ht="63.75">
      <c r="A64" s="121" t="s">
        <v>383</v>
      </c>
      <c r="B64" s="137" t="s">
        <v>259</v>
      </c>
      <c r="C64" s="62" t="s">
        <v>12</v>
      </c>
      <c r="D64" s="63">
        <v>1</v>
      </c>
    </row>
    <row r="65" spans="1:4" ht="25.5">
      <c r="A65" s="121" t="s">
        <v>384</v>
      </c>
      <c r="B65" s="90" t="s">
        <v>98</v>
      </c>
      <c r="C65" s="16" t="s">
        <v>12</v>
      </c>
      <c r="D65" s="9">
        <v>1</v>
      </c>
    </row>
    <row r="66" spans="1:4" ht="13.5" thickBot="1">
      <c r="A66" s="150"/>
      <c r="B66" s="151"/>
      <c r="C66" s="152"/>
      <c r="D66" s="153"/>
    </row>
    <row r="67" ht="13.5" thickTop="1"/>
    <row r="68" spans="1:2" ht="12.75">
      <c r="A68" s="4" t="s">
        <v>17</v>
      </c>
      <c r="B68" s="7" t="s">
        <v>266</v>
      </c>
    </row>
  </sheetData>
  <sheetProtection/>
  <mergeCells count="12">
    <mergeCell ref="D8:D9"/>
    <mergeCell ref="A12:D12"/>
    <mergeCell ref="A2:D2"/>
    <mergeCell ref="A3:D3"/>
    <mergeCell ref="B4:C4"/>
    <mergeCell ref="B5:C5"/>
    <mergeCell ref="A13:C13"/>
    <mergeCell ref="B6:D6"/>
    <mergeCell ref="B7:D7"/>
    <mergeCell ref="A8:A9"/>
    <mergeCell ref="B8:B9"/>
    <mergeCell ref="C8:C9"/>
  </mergeCells>
  <printOptions/>
  <pageMargins left="1.1023622047244095"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E69"/>
  <sheetViews>
    <sheetView zoomScalePageLayoutView="0" workbookViewId="0" topLeftCell="A40">
      <selection activeCell="I21" sqref="I21"/>
    </sheetView>
  </sheetViews>
  <sheetFormatPr defaultColWidth="9.140625" defaultRowHeight="12.75" outlineLevelRow="1"/>
  <cols>
    <col min="1" max="1" width="13.8515625" style="0" customWidth="1"/>
    <col min="2" max="2" width="46.8515625" style="0" customWidth="1"/>
  </cols>
  <sheetData>
    <row r="2" spans="1:5" s="1" customFormat="1" ht="15.75" customHeight="1" outlineLevel="1" thickBot="1">
      <c r="A2" s="178" t="s">
        <v>260</v>
      </c>
      <c r="B2" s="178"/>
      <c r="C2" s="178"/>
      <c r="D2" s="178"/>
      <c r="E2" s="99"/>
    </row>
    <row r="3" spans="1:5" s="1" customFormat="1" ht="22.5" customHeight="1" outlineLevel="1" thickTop="1">
      <c r="A3" s="190" t="s">
        <v>77</v>
      </c>
      <c r="B3" s="190"/>
      <c r="C3" s="190"/>
      <c r="D3" s="190"/>
      <c r="E3" s="98"/>
    </row>
    <row r="4" spans="1:4" s="1" customFormat="1" ht="32.25" customHeight="1" outlineLevel="1">
      <c r="A4" s="95" t="s">
        <v>2</v>
      </c>
      <c r="B4" s="200" t="s">
        <v>264</v>
      </c>
      <c r="C4" s="200"/>
      <c r="D4" s="95"/>
    </row>
    <row r="5" spans="1:4" s="1" customFormat="1" ht="11.25" customHeight="1" outlineLevel="1">
      <c r="A5" s="95" t="s">
        <v>261</v>
      </c>
      <c r="B5" s="200" t="s">
        <v>264</v>
      </c>
      <c r="C5" s="200"/>
      <c r="D5" s="95"/>
    </row>
    <row r="6" spans="1:4" s="1" customFormat="1" ht="12.75" outlineLevel="1">
      <c r="A6" s="96" t="s">
        <v>262</v>
      </c>
      <c r="B6" s="199" t="s">
        <v>267</v>
      </c>
      <c r="C6" s="200"/>
      <c r="D6" s="200"/>
    </row>
    <row r="7" spans="1:4" s="1" customFormat="1" ht="12.75" outlineLevel="1">
      <c r="A7" s="96" t="s">
        <v>263</v>
      </c>
      <c r="B7" s="200" t="s">
        <v>265</v>
      </c>
      <c r="C7" s="200"/>
      <c r="D7" s="200"/>
    </row>
    <row r="8" spans="1:4" s="1" customFormat="1" ht="13.5" outlineLevel="1" thickBot="1">
      <c r="A8" s="96"/>
      <c r="B8" s="102"/>
      <c r="C8" s="102"/>
      <c r="D8" s="102"/>
    </row>
    <row r="9" spans="1:4" s="1" customFormat="1" ht="12.75" customHeight="1" outlineLevel="1">
      <c r="A9" s="185" t="s">
        <v>3</v>
      </c>
      <c r="B9" s="187" t="s">
        <v>4</v>
      </c>
      <c r="C9" s="176" t="s">
        <v>5</v>
      </c>
      <c r="D9" s="176" t="s">
        <v>6</v>
      </c>
    </row>
    <row r="10" spans="1:4" ht="30.75" customHeight="1" thickBot="1">
      <c r="A10" s="186"/>
      <c r="B10" s="188"/>
      <c r="C10" s="177"/>
      <c r="D10" s="177"/>
    </row>
    <row r="11" spans="1:4" ht="13.5" thickBot="1">
      <c r="A11" s="24">
        <v>1</v>
      </c>
      <c r="B11" s="12">
        <v>2</v>
      </c>
      <c r="C11" s="12">
        <v>3</v>
      </c>
      <c r="D11" s="12">
        <v>4</v>
      </c>
    </row>
    <row r="12" spans="1:4" s="1" customFormat="1" ht="12.75" outlineLevel="1">
      <c r="A12" s="96"/>
      <c r="B12" s="102"/>
      <c r="C12" s="102"/>
      <c r="D12" s="102"/>
    </row>
    <row r="13" spans="1:4" ht="18" customHeight="1">
      <c r="A13" s="201" t="s">
        <v>118</v>
      </c>
      <c r="B13" s="201"/>
      <c r="C13" s="201"/>
      <c r="D13" s="201"/>
    </row>
    <row r="14" spans="1:4" ht="12.75">
      <c r="A14" s="202" t="s">
        <v>146</v>
      </c>
      <c r="B14" s="202"/>
      <c r="C14" s="202"/>
      <c r="D14" s="202"/>
    </row>
    <row r="15" spans="1:4" ht="38.25">
      <c r="A15" s="149" t="s">
        <v>385</v>
      </c>
      <c r="B15" s="119" t="s">
        <v>676</v>
      </c>
      <c r="C15" s="154" t="s">
        <v>9</v>
      </c>
      <c r="D15" s="155">
        <v>2</v>
      </c>
    </row>
    <row r="16" spans="1:4" ht="12.75">
      <c r="A16" s="121" t="s">
        <v>386</v>
      </c>
      <c r="B16" s="120" t="s">
        <v>106</v>
      </c>
      <c r="C16" s="50" t="s">
        <v>7</v>
      </c>
      <c r="D16" s="9">
        <v>2</v>
      </c>
    </row>
    <row r="17" spans="1:4" ht="14.25">
      <c r="A17" s="121" t="s">
        <v>387</v>
      </c>
      <c r="B17" s="122" t="s">
        <v>119</v>
      </c>
      <c r="C17" s="59" t="s">
        <v>0</v>
      </c>
      <c r="D17" s="60">
        <f>D16*0.1</f>
        <v>0.2</v>
      </c>
    </row>
    <row r="18" spans="1:4" ht="14.25">
      <c r="A18" s="121" t="s">
        <v>388</v>
      </c>
      <c r="B18" s="123" t="s">
        <v>120</v>
      </c>
      <c r="C18" s="23" t="s">
        <v>43</v>
      </c>
      <c r="D18" s="23">
        <f>D16*0.15</f>
        <v>0.3</v>
      </c>
    </row>
    <row r="19" spans="1:4" ht="38.25">
      <c r="A19" s="121" t="s">
        <v>389</v>
      </c>
      <c r="B19" s="124" t="s">
        <v>141</v>
      </c>
      <c r="C19" s="145" t="s">
        <v>16</v>
      </c>
      <c r="D19" s="145">
        <v>2</v>
      </c>
    </row>
    <row r="20" spans="1:4" ht="12.75">
      <c r="A20" s="121" t="s">
        <v>390</v>
      </c>
      <c r="B20" s="125" t="s">
        <v>138</v>
      </c>
      <c r="C20" s="68" t="s">
        <v>8</v>
      </c>
      <c r="D20" s="68">
        <v>20</v>
      </c>
    </row>
    <row r="21" spans="1:4" ht="12.75">
      <c r="A21" s="121" t="s">
        <v>391</v>
      </c>
      <c r="B21" s="126" t="s">
        <v>140</v>
      </c>
      <c r="C21" s="68" t="s">
        <v>19</v>
      </c>
      <c r="D21" s="68">
        <v>0.24</v>
      </c>
    </row>
    <row r="22" spans="1:4" ht="12.75">
      <c r="A22" s="121" t="s">
        <v>392</v>
      </c>
      <c r="B22" s="127" t="s">
        <v>136</v>
      </c>
      <c r="C22" s="71" t="s">
        <v>19</v>
      </c>
      <c r="D22" s="73">
        <f>D21*2.2</f>
        <v>0.528</v>
      </c>
    </row>
    <row r="23" spans="1:4" ht="12.75">
      <c r="A23" s="121" t="s">
        <v>393</v>
      </c>
      <c r="B23" s="127" t="s">
        <v>137</v>
      </c>
      <c r="C23" s="71" t="s">
        <v>8</v>
      </c>
      <c r="D23" s="73">
        <f>D21*1.8</f>
        <v>0.432</v>
      </c>
    </row>
    <row r="24" spans="1:4" ht="12.75">
      <c r="A24" s="121" t="s">
        <v>394</v>
      </c>
      <c r="B24" s="128" t="s">
        <v>125</v>
      </c>
      <c r="C24" s="70" t="s">
        <v>16</v>
      </c>
      <c r="D24" s="69">
        <v>2</v>
      </c>
    </row>
    <row r="25" spans="1:4" ht="15">
      <c r="A25" s="121" t="s">
        <v>395</v>
      </c>
      <c r="B25" s="129" t="s">
        <v>139</v>
      </c>
      <c r="C25" s="15" t="s">
        <v>16</v>
      </c>
      <c r="D25" s="15">
        <v>2</v>
      </c>
    </row>
    <row r="26" spans="1:4" ht="14.25">
      <c r="A26" s="121" t="s">
        <v>396</v>
      </c>
      <c r="B26" s="129" t="s">
        <v>105</v>
      </c>
      <c r="C26" s="15" t="s">
        <v>11</v>
      </c>
      <c r="D26" s="15">
        <v>0.2</v>
      </c>
    </row>
    <row r="27" spans="1:4" ht="12.75">
      <c r="A27" s="121" t="s">
        <v>397</v>
      </c>
      <c r="B27" s="120" t="s">
        <v>126</v>
      </c>
      <c r="C27" s="21" t="s">
        <v>16</v>
      </c>
      <c r="D27" s="21">
        <v>2</v>
      </c>
    </row>
    <row r="28" spans="1:4" ht="12.75">
      <c r="A28" s="121" t="s">
        <v>398</v>
      </c>
      <c r="B28" s="130" t="s">
        <v>83</v>
      </c>
      <c r="C28" s="44" t="s">
        <v>16</v>
      </c>
      <c r="D28" s="45">
        <v>1</v>
      </c>
    </row>
    <row r="29" spans="1:4" ht="52.5">
      <c r="A29" s="121" t="s">
        <v>399</v>
      </c>
      <c r="B29" s="131" t="s">
        <v>166</v>
      </c>
      <c r="C29" s="44" t="s">
        <v>12</v>
      </c>
      <c r="D29" s="45">
        <v>1</v>
      </c>
    </row>
    <row r="30" spans="1:4" ht="38.25">
      <c r="A30" s="121" t="s">
        <v>400</v>
      </c>
      <c r="B30" s="120" t="s">
        <v>677</v>
      </c>
      <c r="C30" s="81" t="s">
        <v>16</v>
      </c>
      <c r="D30" s="9">
        <v>1</v>
      </c>
    </row>
    <row r="31" spans="1:4" ht="106.5">
      <c r="A31" s="121" t="s">
        <v>401</v>
      </c>
      <c r="B31" s="131" t="s">
        <v>696</v>
      </c>
      <c r="C31" s="54" t="s">
        <v>12</v>
      </c>
      <c r="D31" s="81">
        <v>1</v>
      </c>
    </row>
    <row r="32" spans="1:4" ht="12.75">
      <c r="A32" s="121" t="s">
        <v>402</v>
      </c>
      <c r="B32" s="128" t="s">
        <v>668</v>
      </c>
      <c r="C32" s="16" t="s">
        <v>12</v>
      </c>
      <c r="D32" s="9">
        <v>1</v>
      </c>
    </row>
    <row r="33" spans="1:4" ht="12.75">
      <c r="A33" s="121" t="s">
        <v>403</v>
      </c>
      <c r="B33" s="129" t="s">
        <v>170</v>
      </c>
      <c r="C33" s="15" t="s">
        <v>16</v>
      </c>
      <c r="D33" s="15">
        <v>1</v>
      </c>
    </row>
    <row r="34" spans="1:4" ht="25.5">
      <c r="A34" s="121" t="s">
        <v>404</v>
      </c>
      <c r="B34" s="129" t="s">
        <v>683</v>
      </c>
      <c r="C34" s="15" t="s">
        <v>16</v>
      </c>
      <c r="D34" s="15">
        <v>1</v>
      </c>
    </row>
    <row r="35" spans="1:4" ht="25.5">
      <c r="A35" s="121" t="s">
        <v>405</v>
      </c>
      <c r="B35" s="130" t="s">
        <v>669</v>
      </c>
      <c r="C35" s="44" t="s">
        <v>12</v>
      </c>
      <c r="D35" s="81">
        <v>3</v>
      </c>
    </row>
    <row r="36" spans="1:4" ht="12.75">
      <c r="A36" s="121" t="s">
        <v>406</v>
      </c>
      <c r="B36" s="132" t="s">
        <v>84</v>
      </c>
      <c r="C36" s="15" t="s">
        <v>85</v>
      </c>
      <c r="D36" s="6">
        <v>1</v>
      </c>
    </row>
    <row r="37" spans="1:4" ht="25.5">
      <c r="A37" s="121" t="s">
        <v>407</v>
      </c>
      <c r="B37" s="132" t="s">
        <v>697</v>
      </c>
      <c r="C37" s="15" t="s">
        <v>12</v>
      </c>
      <c r="D37" s="46">
        <v>1</v>
      </c>
    </row>
    <row r="38" spans="1:4" ht="25.5">
      <c r="A38" s="121" t="s">
        <v>408</v>
      </c>
      <c r="B38" s="132" t="s">
        <v>698</v>
      </c>
      <c r="C38" s="15" t="s">
        <v>16</v>
      </c>
      <c r="D38" s="46">
        <v>1</v>
      </c>
    </row>
    <row r="39" spans="1:4" ht="12.75">
      <c r="A39" s="121" t="s">
        <v>409</v>
      </c>
      <c r="B39" s="133" t="s">
        <v>86</v>
      </c>
      <c r="C39" s="21" t="s">
        <v>12</v>
      </c>
      <c r="D39" s="45">
        <v>1</v>
      </c>
    </row>
    <row r="40" spans="1:4" ht="38.25">
      <c r="A40" s="121" t="s">
        <v>410</v>
      </c>
      <c r="B40" s="134" t="s">
        <v>687</v>
      </c>
      <c r="C40" s="49" t="s">
        <v>12</v>
      </c>
      <c r="D40" s="6">
        <v>1</v>
      </c>
    </row>
    <row r="41" spans="1:4" ht="12.75">
      <c r="A41" s="121" t="s">
        <v>411</v>
      </c>
      <c r="B41" s="135" t="s">
        <v>87</v>
      </c>
      <c r="C41" s="50" t="s">
        <v>16</v>
      </c>
      <c r="D41" s="21">
        <f>D42+D43</f>
        <v>5</v>
      </c>
    </row>
    <row r="42" spans="1:4" ht="12.75">
      <c r="A42" s="121" t="s">
        <v>412</v>
      </c>
      <c r="B42" s="136" t="s">
        <v>688</v>
      </c>
      <c r="C42" s="15" t="s">
        <v>85</v>
      </c>
      <c r="D42" s="52">
        <v>4</v>
      </c>
    </row>
    <row r="43" spans="1:4" ht="12.75">
      <c r="A43" s="121" t="s">
        <v>413</v>
      </c>
      <c r="B43" s="136" t="s">
        <v>690</v>
      </c>
      <c r="C43" s="15" t="s">
        <v>85</v>
      </c>
      <c r="D43" s="46">
        <v>1</v>
      </c>
    </row>
    <row r="44" spans="1:4" ht="12.75">
      <c r="A44" s="121" t="s">
        <v>414</v>
      </c>
      <c r="B44" s="128" t="s">
        <v>88</v>
      </c>
      <c r="C44" s="16" t="s">
        <v>16</v>
      </c>
      <c r="D44" s="9">
        <v>3</v>
      </c>
    </row>
    <row r="45" spans="1:4" ht="12.75">
      <c r="A45" s="121" t="s">
        <v>415</v>
      </c>
      <c r="B45" s="129" t="s">
        <v>134</v>
      </c>
      <c r="C45" s="15" t="s">
        <v>16</v>
      </c>
      <c r="D45" s="15">
        <v>2</v>
      </c>
    </row>
    <row r="46" spans="1:4" ht="12.75">
      <c r="A46" s="121" t="s">
        <v>416</v>
      </c>
      <c r="B46" s="129" t="s">
        <v>135</v>
      </c>
      <c r="C46" s="15" t="s">
        <v>16</v>
      </c>
      <c r="D46" s="15">
        <v>1</v>
      </c>
    </row>
    <row r="47" spans="1:4" ht="12.75">
      <c r="A47" s="121" t="s">
        <v>417</v>
      </c>
      <c r="B47" s="128" t="s">
        <v>89</v>
      </c>
      <c r="C47" s="16" t="s">
        <v>16</v>
      </c>
      <c r="D47" s="9">
        <f>D48+D49</f>
        <v>7</v>
      </c>
    </row>
    <row r="48" spans="1:4" ht="12.75">
      <c r="A48" s="121" t="s">
        <v>418</v>
      </c>
      <c r="B48" s="129" t="s">
        <v>147</v>
      </c>
      <c r="C48" s="15" t="s">
        <v>16</v>
      </c>
      <c r="D48" s="15">
        <v>5</v>
      </c>
    </row>
    <row r="49" spans="1:4" ht="12.75">
      <c r="A49" s="121" t="s">
        <v>419</v>
      </c>
      <c r="B49" s="129" t="s">
        <v>90</v>
      </c>
      <c r="C49" s="15" t="s">
        <v>16</v>
      </c>
      <c r="D49" s="15">
        <v>2</v>
      </c>
    </row>
    <row r="50" spans="1:4" ht="12.75">
      <c r="A50" s="121" t="s">
        <v>420</v>
      </c>
      <c r="B50" s="128" t="s">
        <v>123</v>
      </c>
      <c r="C50" s="16" t="s">
        <v>16</v>
      </c>
      <c r="D50" s="9">
        <f>D51+D52+D53+D54</f>
        <v>19</v>
      </c>
    </row>
    <row r="51" spans="1:4" ht="12.75">
      <c r="A51" s="121" t="s">
        <v>421</v>
      </c>
      <c r="B51" s="129" t="s">
        <v>130</v>
      </c>
      <c r="C51" s="15" t="s">
        <v>16</v>
      </c>
      <c r="D51" s="15">
        <v>6</v>
      </c>
    </row>
    <row r="52" spans="1:4" ht="12.75">
      <c r="A52" s="121" t="s">
        <v>422</v>
      </c>
      <c r="B52" s="129" t="s">
        <v>92</v>
      </c>
      <c r="C52" s="15" t="s">
        <v>16</v>
      </c>
      <c r="D52" s="15">
        <v>8</v>
      </c>
    </row>
    <row r="53" spans="1:4" ht="12.75">
      <c r="A53" s="121" t="s">
        <v>423</v>
      </c>
      <c r="B53" s="129" t="s">
        <v>93</v>
      </c>
      <c r="C53" s="15" t="s">
        <v>16</v>
      </c>
      <c r="D53" s="15">
        <v>3</v>
      </c>
    </row>
    <row r="54" spans="1:4" ht="12.75">
      <c r="A54" s="121" t="s">
        <v>424</v>
      </c>
      <c r="B54" s="129" t="s">
        <v>94</v>
      </c>
      <c r="C54" s="15" t="s">
        <v>16</v>
      </c>
      <c r="D54" s="15">
        <v>2</v>
      </c>
    </row>
    <row r="55" spans="1:4" ht="25.5">
      <c r="A55" s="121" t="s">
        <v>425</v>
      </c>
      <c r="B55" s="128" t="s">
        <v>95</v>
      </c>
      <c r="C55" s="16" t="s">
        <v>7</v>
      </c>
      <c r="D55" s="9">
        <f>D56+D57+D58</f>
        <v>16</v>
      </c>
    </row>
    <row r="56" spans="1:4" ht="12.75">
      <c r="A56" s="121" t="s">
        <v>426</v>
      </c>
      <c r="B56" s="129" t="s">
        <v>127</v>
      </c>
      <c r="C56" s="15" t="s">
        <v>7</v>
      </c>
      <c r="D56" s="15">
        <v>8</v>
      </c>
    </row>
    <row r="57" spans="1:4" ht="12.75">
      <c r="A57" s="121" t="s">
        <v>427</v>
      </c>
      <c r="B57" s="129" t="s">
        <v>131</v>
      </c>
      <c r="C57" s="15" t="s">
        <v>7</v>
      </c>
      <c r="D57" s="15">
        <v>4</v>
      </c>
    </row>
    <row r="58" spans="1:4" ht="12.75">
      <c r="A58" s="121" t="s">
        <v>428</v>
      </c>
      <c r="B58" s="129" t="s">
        <v>132</v>
      </c>
      <c r="C58" s="15" t="s">
        <v>133</v>
      </c>
      <c r="D58" s="15">
        <v>4</v>
      </c>
    </row>
    <row r="59" spans="1:4" ht="12.75">
      <c r="A59" s="121" t="s">
        <v>429</v>
      </c>
      <c r="B59" s="129" t="s">
        <v>96</v>
      </c>
      <c r="C59" s="15" t="s">
        <v>12</v>
      </c>
      <c r="D59" s="15">
        <v>1</v>
      </c>
    </row>
    <row r="60" spans="1:4" ht="12.75">
      <c r="A60" s="121" t="s">
        <v>430</v>
      </c>
      <c r="B60" s="128" t="s">
        <v>97</v>
      </c>
      <c r="C60" s="16" t="s">
        <v>7</v>
      </c>
      <c r="D60" s="9">
        <f>D61+D62+D63</f>
        <v>16</v>
      </c>
    </row>
    <row r="61" spans="1:4" ht="38.25">
      <c r="A61" s="121" t="s">
        <v>431</v>
      </c>
      <c r="B61" s="129" t="s">
        <v>678</v>
      </c>
      <c r="C61" s="15" t="s">
        <v>7</v>
      </c>
      <c r="D61" s="15">
        <v>8</v>
      </c>
    </row>
    <row r="62" spans="1:4" ht="38.25">
      <c r="A62" s="121" t="s">
        <v>432</v>
      </c>
      <c r="B62" s="129" t="s">
        <v>673</v>
      </c>
      <c r="C62" s="15" t="s">
        <v>7</v>
      </c>
      <c r="D62" s="15">
        <v>4</v>
      </c>
    </row>
    <row r="63" spans="1:4" ht="38.25">
      <c r="A63" s="121" t="s">
        <v>433</v>
      </c>
      <c r="B63" s="129" t="s">
        <v>674</v>
      </c>
      <c r="C63" s="15" t="s">
        <v>7</v>
      </c>
      <c r="D63" s="15">
        <v>4</v>
      </c>
    </row>
    <row r="64" spans="1:4" ht="25.5">
      <c r="A64" s="121" t="s">
        <v>434</v>
      </c>
      <c r="B64" s="129" t="s">
        <v>675</v>
      </c>
      <c r="C64" s="15" t="s">
        <v>12</v>
      </c>
      <c r="D64" s="15">
        <v>1</v>
      </c>
    </row>
    <row r="65" spans="1:4" ht="63.75">
      <c r="A65" s="121" t="s">
        <v>435</v>
      </c>
      <c r="B65" s="137" t="s">
        <v>259</v>
      </c>
      <c r="C65" s="62" t="s">
        <v>12</v>
      </c>
      <c r="D65" s="63">
        <v>1</v>
      </c>
    </row>
    <row r="66" spans="1:4" ht="25.5">
      <c r="A66" s="121" t="s">
        <v>436</v>
      </c>
      <c r="B66" s="90" t="s">
        <v>98</v>
      </c>
      <c r="C66" s="16" t="s">
        <v>12</v>
      </c>
      <c r="D66" s="9">
        <v>1</v>
      </c>
    </row>
    <row r="67" spans="1:4" ht="13.5" thickBot="1">
      <c r="A67" s="150"/>
      <c r="B67" s="151"/>
      <c r="C67" s="152"/>
      <c r="D67" s="153"/>
    </row>
    <row r="68" ht="13.5" thickTop="1"/>
    <row r="69" spans="1:2" ht="12.75">
      <c r="A69" s="4" t="s">
        <v>17</v>
      </c>
      <c r="B69" s="7" t="s">
        <v>266</v>
      </c>
    </row>
  </sheetData>
  <sheetProtection/>
  <mergeCells count="12">
    <mergeCell ref="A2:D2"/>
    <mergeCell ref="A3:D3"/>
    <mergeCell ref="B4:C4"/>
    <mergeCell ref="B5:C5"/>
    <mergeCell ref="A9:A10"/>
    <mergeCell ref="B9:B10"/>
    <mergeCell ref="C9:C10"/>
    <mergeCell ref="D9:D10"/>
    <mergeCell ref="B6:D6"/>
    <mergeCell ref="B7:D7"/>
    <mergeCell ref="A13:D13"/>
    <mergeCell ref="A14:D14"/>
  </mergeCells>
  <printOptions/>
  <pageMargins left="1.1023622047244095"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L88"/>
  <sheetViews>
    <sheetView tabSelected="1" view="pageBreakPreview" zoomScaleSheetLayoutView="100" zoomScalePageLayoutView="0" workbookViewId="0" topLeftCell="A40">
      <selection activeCell="I82" sqref="I82"/>
    </sheetView>
  </sheetViews>
  <sheetFormatPr defaultColWidth="9.140625" defaultRowHeight="12.75"/>
  <cols>
    <col min="1" max="1" width="13.8515625" style="0" customWidth="1"/>
    <col min="2" max="2" width="45.57421875" style="0" customWidth="1"/>
    <col min="3" max="3" width="7.140625" style="0" customWidth="1"/>
    <col min="4" max="4" width="14.57421875" style="0" customWidth="1"/>
    <col min="5" max="6" width="9.140625" style="104" customWidth="1"/>
  </cols>
  <sheetData>
    <row r="2" spans="1:4" ht="15.75" thickBot="1">
      <c r="A2" s="178" t="s">
        <v>260</v>
      </c>
      <c r="B2" s="178"/>
      <c r="C2" s="178"/>
      <c r="D2" s="178"/>
    </row>
    <row r="3" spans="1:4" ht="15.75" customHeight="1" thickTop="1">
      <c r="A3" s="190" t="s">
        <v>77</v>
      </c>
      <c r="B3" s="190"/>
      <c r="C3" s="190"/>
      <c r="D3" s="190"/>
    </row>
    <row r="4" spans="1:4" ht="25.5">
      <c r="A4" s="95" t="s">
        <v>2</v>
      </c>
      <c r="B4" s="182" t="s">
        <v>264</v>
      </c>
      <c r="C4" s="182"/>
      <c r="D4" s="147"/>
    </row>
    <row r="5" spans="1:4" ht="12.75">
      <c r="A5" s="95" t="s">
        <v>261</v>
      </c>
      <c r="B5" s="182" t="s">
        <v>264</v>
      </c>
      <c r="C5" s="182"/>
      <c r="D5" s="147"/>
    </row>
    <row r="6" spans="1:4" ht="12.75">
      <c r="A6" s="96" t="s">
        <v>262</v>
      </c>
      <c r="B6" s="184" t="s">
        <v>267</v>
      </c>
      <c r="C6" s="182"/>
      <c r="D6" s="182"/>
    </row>
    <row r="7" spans="1:4" ht="12.75">
      <c r="A7" s="96" t="s">
        <v>263</v>
      </c>
      <c r="B7" s="182" t="s">
        <v>265</v>
      </c>
      <c r="C7" s="182"/>
      <c r="D7" s="182"/>
    </row>
    <row r="8" ht="13.5" thickBot="1"/>
    <row r="9" spans="1:6" s="4" customFormat="1" ht="12.75">
      <c r="A9" s="185" t="s">
        <v>3</v>
      </c>
      <c r="B9" s="208" t="s">
        <v>4</v>
      </c>
      <c r="C9" s="176" t="s">
        <v>5</v>
      </c>
      <c r="D9" s="192" t="s">
        <v>6</v>
      </c>
      <c r="E9" s="105"/>
      <c r="F9" s="105"/>
    </row>
    <row r="10" spans="1:6" s="4" customFormat="1" ht="24.75" customHeight="1" thickBot="1">
      <c r="A10" s="186"/>
      <c r="B10" s="209"/>
      <c r="C10" s="177"/>
      <c r="D10" s="193"/>
      <c r="E10" s="105"/>
      <c r="F10" s="105"/>
    </row>
    <row r="11" spans="1:6" s="4" customFormat="1" ht="13.5" thickBot="1">
      <c r="A11" s="24">
        <v>1</v>
      </c>
      <c r="B11" s="12">
        <v>2</v>
      </c>
      <c r="C11" s="12">
        <v>3</v>
      </c>
      <c r="D11" s="146">
        <v>4</v>
      </c>
      <c r="E11" s="105"/>
      <c r="F11" s="105"/>
    </row>
    <row r="12" spans="1:6" s="4" customFormat="1" ht="12.75">
      <c r="A12" s="100"/>
      <c r="B12" s="100"/>
      <c r="C12" s="100"/>
      <c r="D12" s="100"/>
      <c r="E12" s="105"/>
      <c r="F12" s="105"/>
    </row>
    <row r="13" spans="1:6" ht="15">
      <c r="A13" s="205" t="s">
        <v>251</v>
      </c>
      <c r="B13" s="206"/>
      <c r="C13" s="206"/>
      <c r="D13" s="207"/>
      <c r="E13" s="108"/>
      <c r="F13" s="106"/>
    </row>
    <row r="14" spans="1:6" ht="25.5">
      <c r="A14" s="138" t="s">
        <v>437</v>
      </c>
      <c r="B14" s="103" t="s">
        <v>679</v>
      </c>
      <c r="C14" s="33" t="s">
        <v>9</v>
      </c>
      <c r="D14" s="101">
        <v>16</v>
      </c>
      <c r="E14" s="108"/>
      <c r="F14" s="106"/>
    </row>
    <row r="15" spans="1:6" ht="14.25">
      <c r="A15" s="138" t="s">
        <v>438</v>
      </c>
      <c r="B15" s="57" t="s">
        <v>106</v>
      </c>
      <c r="C15" s="50" t="s">
        <v>7</v>
      </c>
      <c r="D15" s="9">
        <v>2</v>
      </c>
      <c r="E15" s="108"/>
      <c r="F15" s="106"/>
    </row>
    <row r="16" spans="1:6" ht="14.25">
      <c r="A16" s="138" t="s">
        <v>439</v>
      </c>
      <c r="B16" s="58" t="s">
        <v>119</v>
      </c>
      <c r="C16" s="59" t="s">
        <v>0</v>
      </c>
      <c r="D16" s="139">
        <f>D15*0.1</f>
        <v>0.2</v>
      </c>
      <c r="E16" s="108"/>
      <c r="F16" s="106"/>
    </row>
    <row r="17" spans="1:6" ht="14.25">
      <c r="A17" s="138" t="s">
        <v>440</v>
      </c>
      <c r="B17" s="22" t="s">
        <v>120</v>
      </c>
      <c r="C17" s="23" t="s">
        <v>43</v>
      </c>
      <c r="D17" s="23">
        <f>D15*0.15</f>
        <v>0.3</v>
      </c>
      <c r="E17" s="108"/>
      <c r="F17" s="106"/>
    </row>
    <row r="18" spans="1:6" ht="38.25">
      <c r="A18" s="138" t="s">
        <v>441</v>
      </c>
      <c r="B18" s="67" t="s">
        <v>141</v>
      </c>
      <c r="C18" s="81" t="s">
        <v>16</v>
      </c>
      <c r="D18" s="81">
        <v>2</v>
      </c>
      <c r="E18" s="108"/>
      <c r="F18" s="106"/>
    </row>
    <row r="19" spans="1:6" ht="14.25">
      <c r="A19" s="138" t="s">
        <v>442</v>
      </c>
      <c r="B19" s="65" t="s">
        <v>138</v>
      </c>
      <c r="C19" s="68" t="s">
        <v>8</v>
      </c>
      <c r="D19" s="46">
        <v>20</v>
      </c>
      <c r="E19" s="108"/>
      <c r="F19" s="106"/>
    </row>
    <row r="20" spans="1:6" ht="14.25">
      <c r="A20" s="138" t="s">
        <v>443</v>
      </c>
      <c r="B20" s="66" t="s">
        <v>140</v>
      </c>
      <c r="C20" s="143" t="s">
        <v>19</v>
      </c>
      <c r="D20" s="81">
        <v>0.24</v>
      </c>
      <c r="E20" s="108"/>
      <c r="F20" s="106"/>
    </row>
    <row r="21" spans="1:6" ht="14.25">
      <c r="A21" s="138" t="s">
        <v>444</v>
      </c>
      <c r="B21" s="72" t="s">
        <v>136</v>
      </c>
      <c r="C21" s="71" t="s">
        <v>19</v>
      </c>
      <c r="D21" s="73">
        <f>D20*2.2</f>
        <v>0.528</v>
      </c>
      <c r="E21" s="108"/>
      <c r="F21" s="106"/>
    </row>
    <row r="22" spans="1:6" ht="14.25">
      <c r="A22" s="138" t="s">
        <v>445</v>
      </c>
      <c r="B22" s="72" t="s">
        <v>137</v>
      </c>
      <c r="C22" s="71" t="s">
        <v>8</v>
      </c>
      <c r="D22" s="73">
        <f>D20*1.8</f>
        <v>0.432</v>
      </c>
      <c r="E22" s="108"/>
      <c r="F22" s="106"/>
    </row>
    <row r="23" spans="1:6" ht="14.25">
      <c r="A23" s="138" t="s">
        <v>446</v>
      </c>
      <c r="B23" s="17" t="s">
        <v>201</v>
      </c>
      <c r="C23" s="70" t="s">
        <v>16</v>
      </c>
      <c r="D23" s="9">
        <v>2</v>
      </c>
      <c r="E23" s="108"/>
      <c r="F23" s="106"/>
    </row>
    <row r="24" spans="1:6" ht="15">
      <c r="A24" s="138" t="s">
        <v>447</v>
      </c>
      <c r="B24" s="3" t="s">
        <v>202</v>
      </c>
      <c r="C24" s="15" t="s">
        <v>16</v>
      </c>
      <c r="D24" s="15">
        <v>2</v>
      </c>
      <c r="E24" s="108"/>
      <c r="F24" s="106"/>
    </row>
    <row r="25" spans="1:6" ht="14.25">
      <c r="A25" s="138" t="s">
        <v>448</v>
      </c>
      <c r="B25" s="3" t="s">
        <v>105</v>
      </c>
      <c r="C25" s="15" t="s">
        <v>11</v>
      </c>
      <c r="D25" s="15">
        <v>0.2</v>
      </c>
      <c r="E25" s="108"/>
      <c r="F25" s="106"/>
    </row>
    <row r="26" spans="1:6" ht="14.25">
      <c r="A26" s="138" t="s">
        <v>449</v>
      </c>
      <c r="B26" s="57" t="s">
        <v>653</v>
      </c>
      <c r="C26" s="21" t="s">
        <v>16</v>
      </c>
      <c r="D26" s="21">
        <v>2</v>
      </c>
      <c r="E26" s="108"/>
      <c r="F26" s="106"/>
    </row>
    <row r="27" spans="1:6" ht="38.25">
      <c r="A27" s="138" t="s">
        <v>450</v>
      </c>
      <c r="B27" s="74" t="s">
        <v>699</v>
      </c>
      <c r="C27" s="75" t="s">
        <v>12</v>
      </c>
      <c r="D27" s="50">
        <v>1</v>
      </c>
      <c r="E27" s="108"/>
      <c r="F27" s="106"/>
    </row>
    <row r="28" spans="1:6" ht="38.25">
      <c r="A28" s="138" t="s">
        <v>451</v>
      </c>
      <c r="B28" s="76" t="s">
        <v>700</v>
      </c>
      <c r="C28" s="77" t="s">
        <v>16</v>
      </c>
      <c r="D28" s="50">
        <v>1</v>
      </c>
      <c r="E28" s="108"/>
      <c r="F28" s="106"/>
    </row>
    <row r="29" spans="1:6" ht="51">
      <c r="A29" s="138" t="s">
        <v>452</v>
      </c>
      <c r="B29" s="76" t="s">
        <v>701</v>
      </c>
      <c r="C29" s="77" t="s">
        <v>16</v>
      </c>
      <c r="D29" s="50">
        <v>1</v>
      </c>
      <c r="E29" s="109"/>
      <c r="F29" s="106"/>
    </row>
    <row r="30" spans="1:6" ht="38.25">
      <c r="A30" s="138" t="s">
        <v>453</v>
      </c>
      <c r="B30" s="43" t="s">
        <v>702</v>
      </c>
      <c r="C30" s="77" t="s">
        <v>16</v>
      </c>
      <c r="D30" s="50">
        <v>1</v>
      </c>
      <c r="E30" s="110"/>
      <c r="F30" s="106"/>
    </row>
    <row r="31" spans="1:6" ht="52.5">
      <c r="A31" s="138" t="s">
        <v>454</v>
      </c>
      <c r="B31" s="64" t="s">
        <v>203</v>
      </c>
      <c r="C31" s="92" t="s">
        <v>12</v>
      </c>
      <c r="D31" s="80">
        <v>1</v>
      </c>
      <c r="E31" s="111"/>
      <c r="F31" s="106"/>
    </row>
    <row r="32" spans="1:6" ht="14.25">
      <c r="A32" s="138" t="s">
        <v>455</v>
      </c>
      <c r="B32" s="78" t="s">
        <v>148</v>
      </c>
      <c r="C32" s="79" t="s">
        <v>16</v>
      </c>
      <c r="D32" s="79">
        <v>1</v>
      </c>
      <c r="E32" s="112"/>
      <c r="F32" s="106"/>
    </row>
    <row r="33" spans="1:6" ht="38.25">
      <c r="A33" s="138" t="s">
        <v>456</v>
      </c>
      <c r="B33" s="43" t="s">
        <v>184</v>
      </c>
      <c r="C33" s="77" t="s">
        <v>16</v>
      </c>
      <c r="D33" s="81">
        <v>1</v>
      </c>
      <c r="E33" s="112"/>
      <c r="F33" s="106"/>
    </row>
    <row r="34" spans="1:6" ht="38.25">
      <c r="A34" s="138" t="s">
        <v>457</v>
      </c>
      <c r="B34" s="43" t="s">
        <v>185</v>
      </c>
      <c r="C34" s="77" t="s">
        <v>16</v>
      </c>
      <c r="D34" s="77">
        <v>1</v>
      </c>
      <c r="E34" s="111"/>
      <c r="F34" s="106"/>
    </row>
    <row r="35" spans="1:6" ht="38.25">
      <c r="A35" s="138" t="s">
        <v>458</v>
      </c>
      <c r="B35" s="43" t="s">
        <v>186</v>
      </c>
      <c r="C35" s="77"/>
      <c r="D35" s="77">
        <v>1</v>
      </c>
      <c r="E35" s="111"/>
      <c r="F35" s="106"/>
    </row>
    <row r="36" spans="1:6" ht="25.5">
      <c r="A36" s="138" t="s">
        <v>459</v>
      </c>
      <c r="B36" s="41" t="s">
        <v>680</v>
      </c>
      <c r="C36" s="21" t="s">
        <v>16</v>
      </c>
      <c r="D36" s="77">
        <v>1</v>
      </c>
      <c r="E36" s="113"/>
      <c r="F36" s="106"/>
    </row>
    <row r="37" spans="1:6" ht="25.5">
      <c r="A37" s="138" t="s">
        <v>460</v>
      </c>
      <c r="B37" s="41" t="s">
        <v>681</v>
      </c>
      <c r="C37" s="21"/>
      <c r="D37" s="77">
        <v>1</v>
      </c>
      <c r="E37" s="114"/>
      <c r="F37" s="106"/>
    </row>
    <row r="38" spans="1:6" ht="25.5">
      <c r="A38" s="138" t="s">
        <v>461</v>
      </c>
      <c r="B38" s="82" t="s">
        <v>187</v>
      </c>
      <c r="C38" s="83" t="s">
        <v>16</v>
      </c>
      <c r="D38" s="81">
        <v>1</v>
      </c>
      <c r="E38" s="114"/>
      <c r="F38" s="106"/>
    </row>
    <row r="39" spans="1:6" ht="25.5">
      <c r="A39" s="138" t="s">
        <v>462</v>
      </c>
      <c r="B39" s="76" t="s">
        <v>703</v>
      </c>
      <c r="C39" s="77" t="s">
        <v>16</v>
      </c>
      <c r="D39" s="81">
        <v>3</v>
      </c>
      <c r="E39" s="114"/>
      <c r="F39" s="106"/>
    </row>
    <row r="40" spans="1:6" ht="14.25">
      <c r="A40" s="138" t="s">
        <v>463</v>
      </c>
      <c r="B40" s="43" t="s">
        <v>88</v>
      </c>
      <c r="C40" s="44" t="s">
        <v>16</v>
      </c>
      <c r="D40" s="44">
        <f>D41+D42+D43+D44</f>
        <v>5</v>
      </c>
      <c r="E40" s="115"/>
      <c r="F40" s="106"/>
    </row>
    <row r="41" spans="1:6" ht="14.25">
      <c r="A41" s="138" t="s">
        <v>464</v>
      </c>
      <c r="B41" s="42" t="s">
        <v>135</v>
      </c>
      <c r="C41" s="84" t="s">
        <v>16</v>
      </c>
      <c r="D41" s="52">
        <v>1</v>
      </c>
      <c r="E41" s="114"/>
      <c r="F41" s="106"/>
    </row>
    <row r="42" spans="1:6" ht="14.25">
      <c r="A42" s="138" t="s">
        <v>465</v>
      </c>
      <c r="B42" s="42" t="s">
        <v>177</v>
      </c>
      <c r="C42" s="84" t="s">
        <v>16</v>
      </c>
      <c r="D42" s="52">
        <v>1</v>
      </c>
      <c r="E42" s="114"/>
      <c r="F42" s="106"/>
    </row>
    <row r="43" spans="1:6" ht="14.25">
      <c r="A43" s="138" t="s">
        <v>466</v>
      </c>
      <c r="B43" s="42" t="s">
        <v>188</v>
      </c>
      <c r="C43" s="84" t="s">
        <v>16</v>
      </c>
      <c r="D43" s="52">
        <v>2</v>
      </c>
      <c r="E43" s="116"/>
      <c r="F43" s="106"/>
    </row>
    <row r="44" spans="1:6" ht="14.25">
      <c r="A44" s="138" t="s">
        <v>467</v>
      </c>
      <c r="B44" s="42" t="s">
        <v>189</v>
      </c>
      <c r="C44" s="84" t="s">
        <v>16</v>
      </c>
      <c r="D44" s="52">
        <v>1</v>
      </c>
      <c r="E44" s="111"/>
      <c r="F44" s="106"/>
    </row>
    <row r="45" spans="1:6" ht="14.25">
      <c r="A45" s="138" t="s">
        <v>468</v>
      </c>
      <c r="B45" s="39" t="s">
        <v>87</v>
      </c>
      <c r="C45" s="50" t="s">
        <v>16</v>
      </c>
      <c r="D45" s="21">
        <v>7</v>
      </c>
      <c r="E45" s="116"/>
      <c r="F45" s="106"/>
    </row>
    <row r="46" spans="1:6" ht="14.25">
      <c r="A46" s="138" t="s">
        <v>469</v>
      </c>
      <c r="B46" s="85" t="s">
        <v>121</v>
      </c>
      <c r="C46" s="84" t="s">
        <v>16</v>
      </c>
      <c r="D46" s="52">
        <v>6</v>
      </c>
      <c r="E46" s="116"/>
      <c r="F46" s="106"/>
    </row>
    <row r="47" spans="1:6" ht="14.25">
      <c r="A47" s="138" t="s">
        <v>470</v>
      </c>
      <c r="B47" s="85" t="s">
        <v>122</v>
      </c>
      <c r="C47" s="84" t="s">
        <v>16</v>
      </c>
      <c r="D47" s="46">
        <v>1</v>
      </c>
      <c r="E47" s="111"/>
      <c r="F47" s="106"/>
    </row>
    <row r="48" spans="1:12" ht="14.25">
      <c r="A48" s="138" t="s">
        <v>471</v>
      </c>
      <c r="B48" s="41" t="s">
        <v>89</v>
      </c>
      <c r="C48" s="50" t="s">
        <v>16</v>
      </c>
      <c r="D48" s="81">
        <f>D49+D50</f>
        <v>17</v>
      </c>
      <c r="E48" s="116"/>
      <c r="F48" s="106"/>
      <c r="I48" s="203"/>
      <c r="J48" s="204"/>
      <c r="K48" s="204"/>
      <c r="L48" s="204"/>
    </row>
    <row r="49" spans="1:12" ht="14.25">
      <c r="A49" s="138" t="s">
        <v>472</v>
      </c>
      <c r="B49" s="42" t="s">
        <v>150</v>
      </c>
      <c r="C49" s="84" t="s">
        <v>16</v>
      </c>
      <c r="D49" s="46">
        <v>7</v>
      </c>
      <c r="E49" s="116"/>
      <c r="F49" s="106"/>
      <c r="I49" s="204"/>
      <c r="J49" s="204"/>
      <c r="K49" s="204"/>
      <c r="L49" s="204"/>
    </row>
    <row r="50" spans="1:6" ht="28.5" customHeight="1">
      <c r="A50" s="138" t="s">
        <v>473</v>
      </c>
      <c r="B50" s="42" t="s">
        <v>190</v>
      </c>
      <c r="C50" s="84" t="s">
        <v>16</v>
      </c>
      <c r="D50" s="52">
        <v>10</v>
      </c>
      <c r="E50" s="116"/>
      <c r="F50" s="106"/>
    </row>
    <row r="51" spans="1:6" ht="14.25">
      <c r="A51" s="138" t="s">
        <v>474</v>
      </c>
      <c r="B51" s="41" t="s">
        <v>151</v>
      </c>
      <c r="C51" s="53" t="s">
        <v>12</v>
      </c>
      <c r="D51" s="50">
        <v>2</v>
      </c>
      <c r="E51" s="107"/>
      <c r="F51" s="106"/>
    </row>
    <row r="52" spans="1:6" ht="38.25">
      <c r="A52" s="138" t="s">
        <v>475</v>
      </c>
      <c r="B52" s="42" t="s">
        <v>704</v>
      </c>
      <c r="C52" s="86" t="s">
        <v>12</v>
      </c>
      <c r="D52" s="52">
        <v>2</v>
      </c>
      <c r="E52" s="116"/>
      <c r="F52" s="106"/>
    </row>
    <row r="53" spans="1:6" ht="38.25">
      <c r="A53" s="138" t="s">
        <v>476</v>
      </c>
      <c r="B53" s="42" t="s">
        <v>705</v>
      </c>
      <c r="C53" s="86" t="s">
        <v>12</v>
      </c>
      <c r="D53" s="52">
        <v>1</v>
      </c>
      <c r="E53" s="116"/>
      <c r="F53" s="106"/>
    </row>
    <row r="54" spans="1:6" ht="42.75" customHeight="1">
      <c r="A54" s="138" t="s">
        <v>477</v>
      </c>
      <c r="B54" s="42" t="s">
        <v>706</v>
      </c>
      <c r="C54" s="87" t="s">
        <v>12</v>
      </c>
      <c r="D54" s="52">
        <v>1</v>
      </c>
      <c r="E54" s="116"/>
      <c r="F54" s="106"/>
    </row>
    <row r="55" spans="1:6" ht="14.25">
      <c r="A55" s="138" t="s">
        <v>478</v>
      </c>
      <c r="B55" s="41" t="s">
        <v>152</v>
      </c>
      <c r="C55" s="21" t="s">
        <v>16</v>
      </c>
      <c r="D55" s="44">
        <v>2</v>
      </c>
      <c r="E55" s="111"/>
      <c r="F55" s="106"/>
    </row>
    <row r="56" spans="1:6" ht="14.25">
      <c r="A56" s="138" t="s">
        <v>479</v>
      </c>
      <c r="B56" s="42" t="s">
        <v>84</v>
      </c>
      <c r="C56" s="84" t="s">
        <v>16</v>
      </c>
      <c r="D56" s="46">
        <v>2</v>
      </c>
      <c r="E56" s="116"/>
      <c r="F56" s="106"/>
    </row>
    <row r="57" spans="1:6" ht="14.25">
      <c r="A57" s="138" t="s">
        <v>480</v>
      </c>
      <c r="B57" s="41" t="s">
        <v>123</v>
      </c>
      <c r="C57" s="21" t="s">
        <v>16</v>
      </c>
      <c r="D57" s="81">
        <f>D58+D59+D60+D61+D62+D63+D66</f>
        <v>34</v>
      </c>
      <c r="E57" s="116"/>
      <c r="F57" s="106"/>
    </row>
    <row r="58" spans="1:6" ht="14.25">
      <c r="A58" s="138" t="s">
        <v>481</v>
      </c>
      <c r="B58" s="42" t="s">
        <v>191</v>
      </c>
      <c r="C58" s="84" t="s">
        <v>16</v>
      </c>
      <c r="D58" s="46">
        <v>8</v>
      </c>
      <c r="E58" s="116"/>
      <c r="F58" s="106"/>
    </row>
    <row r="59" spans="1:6" ht="14.25">
      <c r="A59" s="138" t="s">
        <v>482</v>
      </c>
      <c r="B59" s="42" t="s">
        <v>192</v>
      </c>
      <c r="C59" s="84" t="s">
        <v>16</v>
      </c>
      <c r="D59" s="46">
        <f>2+2</f>
        <v>4</v>
      </c>
      <c r="E59" s="116"/>
      <c r="F59" s="106"/>
    </row>
    <row r="60" spans="1:6" ht="14.25">
      <c r="A60" s="138" t="s">
        <v>483</v>
      </c>
      <c r="B60" s="42" t="s">
        <v>154</v>
      </c>
      <c r="C60" s="84" t="s">
        <v>16</v>
      </c>
      <c r="D60" s="46">
        <v>4</v>
      </c>
      <c r="E60" s="116"/>
      <c r="F60" s="106"/>
    </row>
    <row r="61" spans="1:6" ht="14.25">
      <c r="A61" s="138" t="s">
        <v>484</v>
      </c>
      <c r="B61" s="42" t="s">
        <v>155</v>
      </c>
      <c r="C61" s="84" t="s">
        <v>16</v>
      </c>
      <c r="D61" s="46">
        <v>2</v>
      </c>
      <c r="E61" s="107"/>
      <c r="F61" s="106"/>
    </row>
    <row r="62" spans="1:6" ht="14.25">
      <c r="A62" s="138" t="s">
        <v>485</v>
      </c>
      <c r="B62" s="42" t="s">
        <v>193</v>
      </c>
      <c r="C62" s="84" t="s">
        <v>16</v>
      </c>
      <c r="D62" s="46">
        <v>8</v>
      </c>
      <c r="E62" s="114"/>
      <c r="F62" s="106"/>
    </row>
    <row r="63" spans="1:6" ht="14.25">
      <c r="A63" s="138" t="s">
        <v>486</v>
      </c>
      <c r="B63" s="42" t="s">
        <v>194</v>
      </c>
      <c r="C63" s="84" t="s">
        <v>16</v>
      </c>
      <c r="D63" s="46">
        <v>4</v>
      </c>
      <c r="E63" s="114"/>
      <c r="F63" s="106"/>
    </row>
    <row r="64" spans="1:6" ht="14.25">
      <c r="A64" s="138" t="s">
        <v>487</v>
      </c>
      <c r="B64" s="42" t="s">
        <v>93</v>
      </c>
      <c r="C64" s="84" t="s">
        <v>16</v>
      </c>
      <c r="D64" s="46">
        <v>18</v>
      </c>
      <c r="E64" s="114"/>
      <c r="F64" s="106"/>
    </row>
    <row r="65" spans="1:6" ht="14.25">
      <c r="A65" s="138" t="s">
        <v>488</v>
      </c>
      <c r="B65" s="42" t="s">
        <v>195</v>
      </c>
      <c r="C65" s="84" t="s">
        <v>16</v>
      </c>
      <c r="D65" s="46">
        <v>5</v>
      </c>
      <c r="E65" s="114"/>
      <c r="F65" s="106"/>
    </row>
    <row r="66" spans="1:6" ht="14.25">
      <c r="A66" s="138" t="s">
        <v>489</v>
      </c>
      <c r="B66" s="42" t="s">
        <v>196</v>
      </c>
      <c r="C66" s="84" t="s">
        <v>16</v>
      </c>
      <c r="D66" s="46">
        <v>4</v>
      </c>
      <c r="E66" s="114"/>
      <c r="F66" s="106"/>
    </row>
    <row r="67" spans="1:6" ht="14.25">
      <c r="A67" s="138" t="s">
        <v>490</v>
      </c>
      <c r="B67" s="42" t="s">
        <v>197</v>
      </c>
      <c r="C67" s="84" t="s">
        <v>16</v>
      </c>
      <c r="D67" s="46">
        <v>2</v>
      </c>
      <c r="E67" s="114"/>
      <c r="F67" s="106"/>
    </row>
    <row r="68" spans="1:6" ht="25.5">
      <c r="A68" s="138" t="s">
        <v>491</v>
      </c>
      <c r="B68" s="64" t="s">
        <v>95</v>
      </c>
      <c r="C68" s="21" t="s">
        <v>7</v>
      </c>
      <c r="D68" s="81">
        <f>D69+D70+D71+D72+D73+D74</f>
        <v>132</v>
      </c>
      <c r="E68" s="107"/>
      <c r="F68" s="106"/>
    </row>
    <row r="69" spans="1:6" ht="14.25">
      <c r="A69" s="138" t="s">
        <v>492</v>
      </c>
      <c r="B69" s="88" t="s">
        <v>198</v>
      </c>
      <c r="C69" s="15" t="s">
        <v>7</v>
      </c>
      <c r="D69" s="46">
        <v>18</v>
      </c>
      <c r="E69" s="114"/>
      <c r="F69" s="106"/>
    </row>
    <row r="70" spans="1:6" ht="14.25">
      <c r="A70" s="138" t="s">
        <v>493</v>
      </c>
      <c r="B70" s="88" t="s">
        <v>199</v>
      </c>
      <c r="C70" s="15" t="s">
        <v>7</v>
      </c>
      <c r="D70" s="46">
        <v>44</v>
      </c>
      <c r="E70" s="114"/>
      <c r="F70" s="106"/>
    </row>
    <row r="71" spans="1:6" ht="14.25">
      <c r="A71" s="138" t="s">
        <v>494</v>
      </c>
      <c r="B71" s="88" t="s">
        <v>200</v>
      </c>
      <c r="C71" s="46" t="s">
        <v>7</v>
      </c>
      <c r="D71" s="52">
        <v>30</v>
      </c>
      <c r="E71" s="116"/>
      <c r="F71" s="106"/>
    </row>
    <row r="72" spans="1:6" ht="14.25">
      <c r="A72" s="138" t="s">
        <v>495</v>
      </c>
      <c r="B72" s="88" t="s">
        <v>156</v>
      </c>
      <c r="C72" s="46" t="s">
        <v>7</v>
      </c>
      <c r="D72" s="52">
        <v>18</v>
      </c>
      <c r="E72" s="107"/>
      <c r="F72" s="107"/>
    </row>
    <row r="73" spans="1:6" ht="14.25">
      <c r="A73" s="138" t="s">
        <v>496</v>
      </c>
      <c r="B73" s="88" t="s">
        <v>157</v>
      </c>
      <c r="C73" s="46" t="s">
        <v>7</v>
      </c>
      <c r="D73" s="52">
        <v>16</v>
      </c>
      <c r="E73" s="107"/>
      <c r="F73" s="107"/>
    </row>
    <row r="74" spans="1:4" ht="14.25">
      <c r="A74" s="138" t="s">
        <v>497</v>
      </c>
      <c r="B74" s="88" t="s">
        <v>158</v>
      </c>
      <c r="C74" s="46" t="s">
        <v>7</v>
      </c>
      <c r="D74" s="52">
        <v>6</v>
      </c>
    </row>
    <row r="75" spans="1:4" ht="14.25">
      <c r="A75" s="138" t="s">
        <v>498</v>
      </c>
      <c r="B75" s="88" t="s">
        <v>96</v>
      </c>
      <c r="C75" s="46" t="s">
        <v>12</v>
      </c>
      <c r="D75" s="52">
        <v>1</v>
      </c>
    </row>
    <row r="76" spans="1:4" ht="14.25">
      <c r="A76" s="138" t="s">
        <v>499</v>
      </c>
      <c r="B76" s="64" t="s">
        <v>97</v>
      </c>
      <c r="C76" s="21" t="s">
        <v>7</v>
      </c>
      <c r="D76" s="50">
        <f>D77+D78+D79+D80+D81+D82</f>
        <v>132</v>
      </c>
    </row>
    <row r="77" spans="1:4" ht="25.5">
      <c r="A77" s="138" t="s">
        <v>500</v>
      </c>
      <c r="B77" s="88" t="s">
        <v>252</v>
      </c>
      <c r="C77" s="46" t="s">
        <v>7</v>
      </c>
      <c r="D77" s="46">
        <v>18</v>
      </c>
    </row>
    <row r="78" spans="1:4" ht="25.5">
      <c r="A78" s="138" t="s">
        <v>501</v>
      </c>
      <c r="B78" s="88" t="s">
        <v>253</v>
      </c>
      <c r="C78" s="46" t="s">
        <v>7</v>
      </c>
      <c r="D78" s="46">
        <v>44</v>
      </c>
    </row>
    <row r="79" spans="1:4" ht="25.5">
      <c r="A79" s="138" t="s">
        <v>502</v>
      </c>
      <c r="B79" s="88" t="s">
        <v>254</v>
      </c>
      <c r="C79" s="46" t="s">
        <v>7</v>
      </c>
      <c r="D79" s="52">
        <v>30</v>
      </c>
    </row>
    <row r="80" spans="1:4" ht="25.5">
      <c r="A80" s="138" t="s">
        <v>503</v>
      </c>
      <c r="B80" s="88" t="s">
        <v>159</v>
      </c>
      <c r="C80" s="46" t="s">
        <v>7</v>
      </c>
      <c r="D80" s="52">
        <v>18</v>
      </c>
    </row>
    <row r="81" spans="1:4" ht="25.5">
      <c r="A81" s="138" t="s">
        <v>504</v>
      </c>
      <c r="B81" s="88" t="s">
        <v>255</v>
      </c>
      <c r="C81" s="46" t="s">
        <v>7</v>
      </c>
      <c r="D81" s="52">
        <v>16</v>
      </c>
    </row>
    <row r="82" spans="1:4" ht="25.5">
      <c r="A82" s="138" t="s">
        <v>505</v>
      </c>
      <c r="B82" s="88" t="s">
        <v>258</v>
      </c>
      <c r="C82" s="46" t="s">
        <v>7</v>
      </c>
      <c r="D82" s="52">
        <v>6</v>
      </c>
    </row>
    <row r="83" spans="1:4" ht="14.25">
      <c r="A83" s="138" t="s">
        <v>506</v>
      </c>
      <c r="B83" s="88" t="s">
        <v>160</v>
      </c>
      <c r="C83" s="46" t="s">
        <v>12</v>
      </c>
      <c r="D83" s="46">
        <v>1</v>
      </c>
    </row>
    <row r="84" spans="1:4" ht="63.75">
      <c r="A84" s="138" t="s">
        <v>507</v>
      </c>
      <c r="B84" s="61" t="s">
        <v>259</v>
      </c>
      <c r="C84" s="62" t="s">
        <v>12</v>
      </c>
      <c r="D84" s="140">
        <v>2</v>
      </c>
    </row>
    <row r="85" spans="1:4" ht="25.5">
      <c r="A85" s="138" t="s">
        <v>508</v>
      </c>
      <c r="B85" s="89" t="s">
        <v>161</v>
      </c>
      <c r="C85" s="81" t="s">
        <v>12</v>
      </c>
      <c r="D85" s="50">
        <v>2</v>
      </c>
    </row>
    <row r="86" spans="1:4" ht="15" thickBot="1">
      <c r="A86" s="158"/>
      <c r="B86" s="159"/>
      <c r="C86" s="160"/>
      <c r="D86" s="161"/>
    </row>
    <row r="87" ht="13.5" thickTop="1"/>
    <row r="88" spans="1:2" ht="12.75">
      <c r="A88" s="4" t="s">
        <v>17</v>
      </c>
      <c r="B88" s="7" t="s">
        <v>266</v>
      </c>
    </row>
  </sheetData>
  <sheetProtection/>
  <mergeCells count="12">
    <mergeCell ref="A2:D2"/>
    <mergeCell ref="A3:D3"/>
    <mergeCell ref="B4:C4"/>
    <mergeCell ref="B5:C5"/>
    <mergeCell ref="B6:D6"/>
    <mergeCell ref="B7:D7"/>
    <mergeCell ref="I48:L49"/>
    <mergeCell ref="A13:D13"/>
    <mergeCell ref="A9:A10"/>
    <mergeCell ref="B9:B10"/>
    <mergeCell ref="C9:C10"/>
    <mergeCell ref="D9:D10"/>
  </mergeCells>
  <printOptions/>
  <pageMargins left="0.9055118110236221" right="0.7086614173228347" top="0.7480314960629921" bottom="0.7480314960629921" header="0.31496062992125984" footer="0.31496062992125984"/>
  <pageSetup horizontalDpi="600" verticalDpi="600" orientation="portrait" paperSize="9" r:id="rId2"/>
  <rowBreaks count="2" manualBreakCount="2">
    <brk id="33" max="3" man="1"/>
    <brk id="68"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Cers projekti 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evija</dc:creator>
  <cp:keywords/>
  <dc:description/>
  <cp:lastModifiedBy>Jurista palīgs</cp:lastModifiedBy>
  <cp:lastPrinted>2019-04-05T10:56:02Z</cp:lastPrinted>
  <dcterms:created xsi:type="dcterms:W3CDTF">2011-03-23T14:07:45Z</dcterms:created>
  <dcterms:modified xsi:type="dcterms:W3CDTF">2019-05-20T12:18:08Z</dcterms:modified>
  <cp:category/>
  <cp:version/>
  <cp:contentType/>
  <cp:contentStatus/>
</cp:coreProperties>
</file>